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nck\Documents\"/>
    </mc:Choice>
  </mc:AlternateContent>
  <bookViews>
    <workbookView xWindow="11229" yWindow="0" windowWidth="31791" windowHeight="14880" activeTab="1"/>
  </bookViews>
  <sheets>
    <sheet name="Physics M.Sc." sheetId="1" r:id="rId1"/>
    <sheet name="Wirtschaftsphysik M.Sc." sheetId="2" r:id="rId2"/>
  </sheets>
  <definedNames>
    <definedName name="_xlnm.Print_Area" localSheetId="0">'Physics M.Sc.'!$A$1:$E$95</definedName>
    <definedName name="_xlnm.Print_Area" localSheetId="1">'Wirtschaftsphysik M.Sc.'!$A$1:$E$107</definedName>
    <definedName name="_xlnm.Print_Titles" localSheetId="0">'Physics M.Sc.'!$17:$17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" l="1"/>
  <c r="G100" i="2"/>
  <c r="G99" i="2" s="1"/>
  <c r="H56" i="2"/>
  <c r="H34" i="2" l="1"/>
  <c r="H18" i="2"/>
  <c r="H72" i="2" l="1"/>
  <c r="H88" i="2" l="1"/>
  <c r="H52" i="2"/>
  <c r="H41" i="2"/>
  <c r="H36" i="2"/>
  <c r="G89" i="1" l="1"/>
  <c r="G88" i="1"/>
  <c r="G87" i="1" s="1"/>
  <c r="G90" i="1" s="1"/>
  <c r="H71" i="1"/>
  <c r="H68" i="1"/>
  <c r="H51" i="1"/>
  <c r="H32" i="1"/>
  <c r="H28" i="1"/>
  <c r="H21" i="1"/>
  <c r="H18" i="1"/>
</calcChain>
</file>

<file path=xl/sharedStrings.xml><?xml version="1.0" encoding="utf-8"?>
<sst xmlns="http://schemas.openxmlformats.org/spreadsheetml/2006/main" count="241" uniqueCount="147">
  <si>
    <t>Final assignment of examinations</t>
  </si>
  <si>
    <t>Instruction</t>
  </si>
  <si>
    <t>Before compiling the certificate, you have the unique opportunity to assign the passed modules to the examination areas.</t>
  </si>
  <si>
    <t>The spreadsheet is a tool designed to facilitate the planning of the Master's programme.</t>
  </si>
  <si>
    <t>This results in the final grade and the list of exams in the certificate.</t>
  </si>
  <si>
    <t>Enter the examination results you have passed, the credit points and the grade.</t>
  </si>
  <si>
    <t>Note:</t>
  </si>
  <si>
    <r>
      <t>In the case of certificates of achievement, enter "</t>
    </r>
    <r>
      <rPr>
        <b/>
        <sz val="10"/>
        <color theme="1"/>
        <rFont val="Arial"/>
        <family val="2"/>
      </rPr>
      <t>ub</t>
    </r>
    <r>
      <rPr>
        <sz val="10"/>
        <color theme="1"/>
        <rFont val="Arial"/>
        <family val="2"/>
      </rPr>
      <t>" (without quotation marks) as the grade.</t>
    </r>
  </si>
  <si>
    <r>
      <t>1.</t>
    </r>
    <r>
      <rPr>
        <sz val="7"/>
        <color theme="1"/>
        <rFont val="Times New Roman"/>
        <family val="1"/>
      </rPr>
      <t>  </t>
    </r>
    <r>
      <rPr>
        <sz val="8"/>
        <color theme="1"/>
        <rFont val="Arial"/>
        <family val="2"/>
      </rPr>
      <t>Fill out the form completely and list all exams.</t>
    </r>
  </si>
  <si>
    <t>An area is fulfilled when the minimum number of credit points has been obtained.</t>
  </si>
  <si>
    <t xml:space="preserve"> Please bring with you a current transcript of all academic and examination achievements.</t>
  </si>
  <si>
    <t>The calculation of the final grade by the Studiensekretariat is authoritative.</t>
  </si>
  <si>
    <t>Some controls are built in, but not every conceivable special case is taken into account.</t>
  </si>
  <si>
    <t>The worksheet is protected, but without password.</t>
  </si>
  <si>
    <r>
      <t>Study Programme Physics M.Sc.</t>
    </r>
    <r>
      <rPr>
        <sz val="14"/>
        <color theme="1"/>
        <rFont val="Arial"/>
        <family val="2"/>
      </rPr>
      <t xml:space="preserve"> (PO 2019)</t>
    </r>
  </si>
  <si>
    <t>You can unprotect the worksheet and add more rows if necessary.</t>
  </si>
  <si>
    <t>Check whether the calculations are still correct.</t>
  </si>
  <si>
    <t>name, first name, student ID</t>
  </si>
  <si>
    <t>Module #</t>
  </si>
  <si>
    <t>Exam #</t>
  </si>
  <si>
    <t>Module or Examination</t>
  </si>
  <si>
    <t>CP</t>
  </si>
  <si>
    <t>Grade</t>
  </si>
  <si>
    <t>Area complete? 
erfüllt?</t>
  </si>
  <si>
    <t>A - Compulsory Modules</t>
  </si>
  <si>
    <t>Advanced Physics Lab II</t>
  </si>
  <si>
    <t>Advanced Seminar Physics (Master)</t>
  </si>
  <si>
    <r>
      <t>B - Special Subject Physics</t>
    </r>
    <r>
      <rPr>
        <sz val="11"/>
        <color theme="1"/>
        <rFont val="Arial"/>
        <family val="2"/>
      </rPr>
      <t xml:space="preserve"> (only graded modules)</t>
    </r>
  </si>
  <si>
    <r>
      <rPr>
        <sz val="11"/>
        <color theme="1"/>
        <rFont val="Arial"/>
        <family val="2"/>
      </rPr>
      <t>at least</t>
    </r>
    <r>
      <rPr>
        <b/>
        <sz val="11"/>
        <color theme="1"/>
        <rFont val="Arial"/>
        <family val="2"/>
      </rPr>
      <t xml:space="preserve"> 18 CP</t>
    </r>
  </si>
  <si>
    <t>3001 Biophysics, 3002 Condensed Matter, 3003 Econophysics, 3004 Plasma Physics, 3005 Quantum Science</t>
  </si>
  <si>
    <t>Special Subject:</t>
  </si>
  <si>
    <t>a)</t>
  </si>
  <si>
    <t>b)</t>
  </si>
  <si>
    <t>c)</t>
  </si>
  <si>
    <t>d)</t>
  </si>
  <si>
    <r>
      <t xml:space="preserve">C - Compulsory Elective Modules Physics </t>
    </r>
    <r>
      <rPr>
        <sz val="11"/>
        <color theme="1"/>
        <rFont val="Arial"/>
        <family val="2"/>
      </rPr>
      <t>(only graded modules)</t>
    </r>
    <r>
      <rPr>
        <b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/>
    </r>
  </si>
  <si>
    <r>
      <rPr>
        <sz val="11"/>
        <color theme="1"/>
        <rFont val="Arial"/>
        <family val="2"/>
      </rPr>
      <t>at least</t>
    </r>
    <r>
      <rPr>
        <b/>
        <sz val="11"/>
        <color theme="1"/>
        <rFont val="Arial"/>
        <family val="2"/>
      </rPr>
      <t xml:space="preserve"> 9 CP </t>
    </r>
  </si>
  <si>
    <t>D - Examination Field Master Programmes</t>
  </si>
  <si>
    <r>
      <rPr>
        <sz val="11"/>
        <color theme="1"/>
        <rFont val="Arial"/>
        <family val="2"/>
      </rPr>
      <t>at least</t>
    </r>
    <r>
      <rPr>
        <b/>
        <sz val="11"/>
        <color theme="1"/>
        <rFont val="Arial"/>
        <family val="2"/>
      </rPr>
      <t xml:space="preserve"> 12 CP</t>
    </r>
  </si>
  <si>
    <t>e)</t>
  </si>
  <si>
    <t>Compulsory Module</t>
  </si>
  <si>
    <t>Solid State Physics</t>
  </si>
  <si>
    <t>Compulsory Elective Modules Master Programmes</t>
  </si>
  <si>
    <t>E - Examination Field General Range of Studies</t>
  </si>
  <si>
    <r>
      <rPr>
        <sz val="11"/>
        <color theme="1"/>
        <rFont val="Arial"/>
        <family val="2"/>
      </rPr>
      <t xml:space="preserve"> at least </t>
    </r>
    <r>
      <rPr>
        <b/>
        <sz val="11"/>
        <color theme="1"/>
        <rFont val="Arial"/>
        <family val="2"/>
      </rPr>
      <t>9 CP</t>
    </r>
  </si>
  <si>
    <r>
      <t xml:space="preserve">E - Previous </t>
    </r>
    <r>
      <rPr>
        <b/>
        <i/>
        <sz val="10"/>
        <color theme="1"/>
        <rFont val="Arial"/>
        <family val="2"/>
      </rPr>
      <t>Teacher-Training Mathematics/Physics</t>
    </r>
  </si>
  <si>
    <t>Pflichtmodul Projektpraktikum</t>
  </si>
  <si>
    <t>Projektpraktikum</t>
  </si>
  <si>
    <t>Compulsory Elective Modules General Range of Studies</t>
  </si>
  <si>
    <t>E - Other Previous Bachelor</t>
  </si>
  <si>
    <t xml:space="preserve">F - Research Period </t>
  </si>
  <si>
    <t>30 CP</t>
  </si>
  <si>
    <t>Methodology and Projekt Planing I</t>
  </si>
  <si>
    <t>Methodology and Projekt Planing II</t>
  </si>
  <si>
    <t>Title:</t>
  </si>
  <si>
    <t>The following additional exams are to be included in the certificate:</t>
  </si>
  <si>
    <r>
      <t xml:space="preserve">The following additional exams are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to be included in the certificate:</t>
    </r>
  </si>
  <si>
    <t>average grade</t>
  </si>
  <si>
    <t>graded CP</t>
  </si>
  <si>
    <t>………………………………….……………</t>
  </si>
  <si>
    <t>sum CP</t>
  </si>
  <si>
    <t>Date and signature of the student</t>
  </si>
  <si>
    <t>Confirmation</t>
  </si>
  <si>
    <t>The assignment of the modules to the examination areas made by the student corresponds to the requirements of the examination regulations and the decisions of the examination board.</t>
  </si>
  <si>
    <t>Studiendekanat Physik</t>
  </si>
  <si>
    <t>Date</t>
  </si>
  <si>
    <t>Signature</t>
  </si>
  <si>
    <t xml:space="preserve">The credit points are added (without additional subjects) and the average grade is calculated (without warranty). </t>
  </si>
  <si>
    <r>
      <t>3.</t>
    </r>
    <r>
      <rPr>
        <sz val="7"/>
        <color theme="1"/>
        <rFont val="Times New Roman"/>
        <family val="1"/>
      </rPr>
      <t> </t>
    </r>
    <r>
      <rPr>
        <sz val="8"/>
        <color theme="1"/>
        <rFont val="Arial"/>
        <family val="2"/>
      </rPr>
      <t>Please hand in the form to the Studiensekretariat before submitting your Master's thesis!</t>
    </r>
  </si>
  <si>
    <r>
      <t>2.</t>
    </r>
    <r>
      <rPr>
        <sz val="7"/>
        <color theme="1"/>
        <rFont val="Times New Roman"/>
        <family val="1"/>
      </rPr>
      <t>  </t>
    </r>
    <r>
      <rPr>
        <sz val="8"/>
        <color theme="1"/>
        <rFont val="Arial"/>
        <family val="2"/>
      </rPr>
      <t xml:space="preserve">Have the programme coordinator confirm that the assignment of the modules conforms to the examination regulations. </t>
    </r>
  </si>
  <si>
    <t>Abschließende Zuordnung der Prüfungsleistungen</t>
  </si>
  <si>
    <t>Anleitung</t>
  </si>
  <si>
    <t xml:space="preserve">Vor der Zeugniserstellung haben Sie einmalig die Möglichkeit, die bestandenen Module den Prüfbereichen zuzuordnen. </t>
  </si>
  <si>
    <t>Das Tabellenblatt ist ein Hilfsmittel, das die Planung des Masterstudiums erleichtern soll.</t>
  </si>
  <si>
    <t>Daraus ergeben sich die Abschlussnote und die Auflistung der Prüfungen im Zeugnis.</t>
  </si>
  <si>
    <t>Tragen Sie Ihre bestandenen Prüfungsleistungen ein, die Leistungspunkte und die Note.</t>
  </si>
  <si>
    <t>Hinweis:</t>
  </si>
  <si>
    <t>Bei Leistungsnachweisen als Note "ub" (ohne Anführungszeichen) eintragen.</t>
  </si>
  <si>
    <r>
      <t>1.</t>
    </r>
    <r>
      <rPr>
        <sz val="7"/>
        <color theme="1"/>
        <rFont val="Times New Roman"/>
        <family val="1"/>
      </rPr>
      <t>  </t>
    </r>
    <r>
      <rPr>
        <sz val="8"/>
        <color theme="1"/>
        <rFont val="Arial"/>
        <family val="2"/>
      </rPr>
      <t>Füllen Sie das Formular vollständig aus und listen Sie alle Prüfungen auf.</t>
    </r>
  </si>
  <si>
    <t>Ein Bereich ist erfüllt, wenn die Mindestzahl an Leistungspunkten erreicht ist.</t>
  </si>
  <si>
    <r>
      <t>2.</t>
    </r>
    <r>
      <rPr>
        <sz val="7"/>
        <color theme="1"/>
        <rFont val="Times New Roman"/>
        <family val="1"/>
      </rPr>
      <t>  </t>
    </r>
    <r>
      <rPr>
        <sz val="8"/>
        <color theme="1"/>
        <rFont val="Arial"/>
        <family val="2"/>
      </rPr>
      <t xml:space="preserve">Lassen Sie vom Studiendekanat Physik bestätigen, dass die Zuordnung der Module konform zur Prüfungsordnung ist. </t>
    </r>
  </si>
  <si>
    <r>
      <t xml:space="preserve"> Bringen Sie dazu eine aktuelle </t>
    </r>
    <r>
      <rPr>
        <i/>
        <sz val="8"/>
        <color theme="1"/>
        <rFont val="Arial"/>
        <family val="2"/>
      </rPr>
      <t>Bescheinigung über alle erbrachten Studien- und Prüfungsleistungen</t>
    </r>
    <r>
      <rPr>
        <sz val="8"/>
        <color theme="1"/>
        <rFont val="Arial"/>
        <family val="2"/>
      </rPr>
      <t xml:space="preserve"> mit.</t>
    </r>
  </si>
  <si>
    <t>Maßgeblich ist die Berechnung der Endnote durch das Studiensekretariat.</t>
  </si>
  <si>
    <r>
      <t>3.</t>
    </r>
    <r>
      <rPr>
        <sz val="7"/>
        <color theme="1"/>
        <rFont val="Times New Roman"/>
        <family val="1"/>
      </rPr>
      <t> </t>
    </r>
    <r>
      <rPr>
        <sz val="8"/>
        <color theme="1"/>
        <rFont val="Arial"/>
        <family val="2"/>
      </rPr>
      <t xml:space="preserve">Geben Sie das Formular </t>
    </r>
    <r>
      <rPr>
        <b/>
        <sz val="8"/>
        <color theme="1"/>
        <rFont val="Arial"/>
        <family val="2"/>
      </rPr>
      <t>vor Abgabe der Masterarbeit</t>
    </r>
    <r>
      <rPr>
        <sz val="8"/>
        <color theme="1"/>
        <rFont val="Arial"/>
        <family val="2"/>
      </rPr>
      <t xml:space="preserve"> im Studiensekretariat ab!</t>
    </r>
  </si>
  <si>
    <t xml:space="preserve">Es sind einige Kontrollen eingebaut, aber es wird nicht jeder erdenkliche Spezialfall berücksichtigt. </t>
  </si>
  <si>
    <t>Das Arbeitsblatt ist geschützt, aber ohne Passwort.</t>
  </si>
  <si>
    <r>
      <t>Studiengang Wirtschaftsphysik M.Sc.</t>
    </r>
    <r>
      <rPr>
        <sz val="14"/>
        <color theme="1"/>
        <rFont val="Arial"/>
        <family val="2"/>
      </rPr>
      <t xml:space="preserve"> (PO 2019)</t>
    </r>
  </si>
  <si>
    <t>Sie können den Schutz aufheben und bei Bedarf weitere Zeilen einfügen.</t>
  </si>
  <si>
    <t>Kontrollieren Sie, ob die Berechnungen noch korrekt sind.</t>
  </si>
  <si>
    <t>Name, Vorname, Matrikelnummer</t>
  </si>
  <si>
    <t>Konto</t>
  </si>
  <si>
    <t>Modul-Nr.</t>
  </si>
  <si>
    <t>Prüfungs-Nr.</t>
  </si>
  <si>
    <t>Modul oder Prüfung</t>
  </si>
  <si>
    <t>LP</t>
  </si>
  <si>
    <t>Bereich 
erfüllt?</t>
  </si>
  <si>
    <t>Molekülphysik</t>
  </si>
  <si>
    <t>Festkörperphysik</t>
  </si>
  <si>
    <t>Fortgeschrittenenpraktikum Physik II</t>
  </si>
  <si>
    <t>Schwerpunkt 1:</t>
  </si>
  <si>
    <t>Schwerpunkt 2:</t>
  </si>
  <si>
    <t>30 LP</t>
  </si>
  <si>
    <t>Thema:</t>
  </si>
  <si>
    <t>Folgende Zusatzprüfungen sollen ins Zeugnis aufgenommen werden:</t>
  </si>
  <si>
    <t>LP gesamt</t>
  </si>
  <si>
    <t>Datum und Unterschrift der/des Studierenden</t>
  </si>
  <si>
    <t>Bestätigung</t>
  </si>
  <si>
    <t>Die vom Studierenden vorgenommene Zuordnung der Module zu den Prüfbereichen stimmt mit den Anforderungen der Prüfungsordnung und den Entscheidungen des Prüfungsausschusses überein.</t>
  </si>
  <si>
    <t>Datum</t>
  </si>
  <si>
    <t>Unterschrift</t>
  </si>
  <si>
    <t>A - Physik</t>
  </si>
  <si>
    <t>F - Prüfungsbereich Masterangebote</t>
  </si>
  <si>
    <t>3101 Economics, 3102 Finanzwirtschaft, 3104 Rechnungswesen und Wirtschaftsprüfung, 3106 Unternehmensführung und Controlling, 3108 Versicherungswirtschaft, 3109 Business Analytics</t>
  </si>
  <si>
    <t>Projektpraktikum (Master)</t>
  </si>
  <si>
    <t>Wahlmodule</t>
  </si>
  <si>
    <t>Note</t>
  </si>
  <si>
    <t xml:space="preserve">Die Leistungspunkte werden addiert (ohne Zusatzfächer) und die Durchschnittsnote berechnet (ohne Gewähr). </t>
  </si>
  <si>
    <r>
      <rPr>
        <sz val="11"/>
        <rFont val="Arial"/>
        <family val="2"/>
      </rPr>
      <t xml:space="preserve"> mindestens </t>
    </r>
    <r>
      <rPr>
        <b/>
        <sz val="11"/>
        <rFont val="Arial"/>
        <family val="2"/>
      </rPr>
      <t>9 CP</t>
    </r>
  </si>
  <si>
    <r>
      <t xml:space="preserve">Folgende Zusatzprüfungen sollen </t>
    </r>
    <r>
      <rPr>
        <b/>
        <sz val="10"/>
        <rFont val="Arial"/>
        <family val="2"/>
      </rPr>
      <t>nicht</t>
    </r>
    <r>
      <rPr>
        <sz val="10"/>
        <rFont val="Arial"/>
        <family val="2"/>
      </rPr>
      <t xml:space="preserve"> ins Zeugnis aufgenommen werden:</t>
    </r>
  </si>
  <si>
    <r>
      <rPr>
        <sz val="11"/>
        <rFont val="Arial"/>
        <family val="2"/>
      </rPr>
      <t>mindestens</t>
    </r>
    <r>
      <rPr>
        <b/>
        <sz val="11"/>
        <rFont val="Arial"/>
        <family val="2"/>
      </rPr>
      <t xml:space="preserve"> 16 LP</t>
    </r>
  </si>
  <si>
    <r>
      <rPr>
        <sz val="11"/>
        <rFont val="Arial"/>
        <family val="2"/>
      </rPr>
      <t>mindestens</t>
    </r>
    <r>
      <rPr>
        <b/>
        <sz val="11"/>
        <rFont val="Arial"/>
        <family val="2"/>
      </rPr>
      <t xml:space="preserve"> 12 LP</t>
    </r>
  </si>
  <si>
    <t>G - Allgemeines Studienangebot</t>
  </si>
  <si>
    <t>4 LP</t>
  </si>
  <si>
    <t>LP benotet</t>
  </si>
  <si>
    <r>
      <t xml:space="preserve">E - Previous </t>
    </r>
    <r>
      <rPr>
        <b/>
        <i/>
        <sz val="10"/>
        <color theme="1"/>
        <rFont val="Arial"/>
        <family val="2"/>
      </rPr>
      <t xml:space="preserve">Bachelor Physics </t>
    </r>
    <r>
      <rPr>
        <b/>
        <sz val="10"/>
        <color theme="1"/>
        <rFont val="Arial"/>
        <family val="2"/>
      </rPr>
      <t>or</t>
    </r>
    <r>
      <rPr>
        <b/>
        <i/>
        <sz val="10"/>
        <color theme="1"/>
        <rFont val="Arial"/>
        <family val="2"/>
      </rPr>
      <t xml:space="preserve"> Physics and Management</t>
    </r>
  </si>
  <si>
    <r>
      <t xml:space="preserve">D - Previous </t>
    </r>
    <r>
      <rPr>
        <b/>
        <i/>
        <sz val="10"/>
        <color theme="1"/>
        <rFont val="Arial"/>
        <family val="2"/>
      </rPr>
      <t>Bachelor Physics</t>
    </r>
  </si>
  <si>
    <r>
      <t xml:space="preserve">D - Previous </t>
    </r>
    <r>
      <rPr>
        <b/>
        <i/>
        <sz val="10"/>
        <color theme="1"/>
        <rFont val="Arial"/>
        <family val="2"/>
      </rPr>
      <t xml:space="preserve">Bachelor Physics and Management </t>
    </r>
    <r>
      <rPr>
        <b/>
        <sz val="10"/>
        <color theme="1"/>
        <rFont val="Arial"/>
        <family val="2"/>
      </rPr>
      <t>or</t>
    </r>
    <r>
      <rPr>
        <b/>
        <i/>
        <sz val="10"/>
        <color theme="1"/>
        <rFont val="Arial"/>
        <family val="2"/>
      </rPr>
      <t xml:space="preserve"> Teacher-Training Mathematics/Physics</t>
    </r>
  </si>
  <si>
    <t>D - Other Previous Bachelor</t>
  </si>
  <si>
    <t>G - Master's Thesis</t>
  </si>
  <si>
    <t>(ein oder zwei Schwerpunkte, mindestens 10 LP pro Schwerpunkt)</t>
  </si>
  <si>
    <r>
      <rPr>
        <sz val="11"/>
        <rFont val="Arial"/>
        <family val="2"/>
      </rPr>
      <t>mindestens</t>
    </r>
    <r>
      <rPr>
        <b/>
        <sz val="11"/>
        <rFont val="Arial"/>
        <family val="2"/>
      </rPr>
      <t xml:space="preserve"> 12 LP </t>
    </r>
  </si>
  <si>
    <r>
      <t xml:space="preserve">A- Vorheriger </t>
    </r>
    <r>
      <rPr>
        <b/>
        <i/>
        <sz val="10"/>
        <rFont val="Arial"/>
        <family val="2"/>
      </rPr>
      <t>Bachelor Physik</t>
    </r>
  </si>
  <si>
    <r>
      <t xml:space="preserve">A - Vorheriger </t>
    </r>
    <r>
      <rPr>
        <b/>
        <i/>
        <sz val="10"/>
        <rFont val="Arial"/>
        <family val="2"/>
      </rPr>
      <t>Bachelor Wirtschaftsphysik</t>
    </r>
    <r>
      <rPr>
        <b/>
        <sz val="10"/>
        <rFont val="Arial"/>
        <family val="2"/>
      </rPr>
      <t xml:space="preserve"> oder </t>
    </r>
    <r>
      <rPr>
        <b/>
        <i/>
        <sz val="10"/>
        <rFont val="Arial"/>
        <family val="2"/>
      </rPr>
      <t>Lehramt Mathematik/Physik</t>
    </r>
  </si>
  <si>
    <t>A - Anderer vorheriger Bachelor</t>
  </si>
  <si>
    <t>B - Hauptseminar</t>
  </si>
  <si>
    <r>
      <t>C - Wahlbereich Ökonophysik</t>
    </r>
    <r>
      <rPr>
        <sz val="11"/>
        <rFont val="Arial"/>
        <family val="2"/>
      </rPr>
      <t xml:space="preserve"> (nur benotete Module) </t>
    </r>
  </si>
  <si>
    <r>
      <t xml:space="preserve">D - Schwerpunkt Wirtschaftswissenschaften </t>
    </r>
    <r>
      <rPr>
        <sz val="11"/>
        <rFont val="Arial"/>
        <family val="2"/>
      </rPr>
      <t>(benotet)</t>
    </r>
  </si>
  <si>
    <t xml:space="preserve">E - Wahlpflichtmodule Master Wirtschaftswissenschaften  </t>
  </si>
  <si>
    <r>
      <t xml:space="preserve">F - Vorheriger </t>
    </r>
    <r>
      <rPr>
        <b/>
        <i/>
        <sz val="10"/>
        <rFont val="Arial"/>
        <family val="2"/>
      </rPr>
      <t xml:space="preserve">Bachelor Physik </t>
    </r>
    <r>
      <rPr>
        <b/>
        <sz val="10"/>
        <rFont val="Arial"/>
        <family val="2"/>
      </rPr>
      <t>oder</t>
    </r>
    <r>
      <rPr>
        <b/>
        <i/>
        <sz val="10"/>
        <rFont val="Arial"/>
        <family val="2"/>
      </rPr>
      <t xml:space="preserve"> Lehramt Mathematik/Physik</t>
    </r>
  </si>
  <si>
    <r>
      <t xml:space="preserve">F - Vorheriger </t>
    </r>
    <r>
      <rPr>
        <b/>
        <i/>
        <sz val="10"/>
        <rFont val="Arial"/>
        <family val="2"/>
      </rPr>
      <t>Bachelor Wirtschaftsphysik</t>
    </r>
  </si>
  <si>
    <t>F - Anderer vorheriger Bachelor</t>
  </si>
  <si>
    <r>
      <t xml:space="preserve">G - Vorheriger </t>
    </r>
    <r>
      <rPr>
        <b/>
        <i/>
        <sz val="10"/>
        <rFont val="Arial"/>
        <family val="2"/>
      </rPr>
      <t xml:space="preserve">Bachelor Physik </t>
    </r>
    <r>
      <rPr>
        <b/>
        <sz val="10"/>
        <rFont val="Arial"/>
        <family val="2"/>
      </rPr>
      <t>oder</t>
    </r>
    <r>
      <rPr>
        <b/>
        <i/>
        <sz val="10"/>
        <rFont val="Arial"/>
        <family val="2"/>
      </rPr>
      <t xml:space="preserve"> Wirtschaftsphysik</t>
    </r>
  </si>
  <si>
    <r>
      <t xml:space="preserve">G - Vorheriger </t>
    </r>
    <r>
      <rPr>
        <b/>
        <i/>
        <sz val="10"/>
        <rFont val="Arial"/>
        <family val="2"/>
      </rPr>
      <t>Bachelor Lehramt Mathematik/Physik</t>
    </r>
  </si>
  <si>
    <t>G - Anderer vorheriger Bachelor</t>
  </si>
  <si>
    <t>H - Masterarbeit Wirtschaftsphysik</t>
  </si>
  <si>
    <r>
      <rPr>
        <sz val="11"/>
        <rFont val="Arial"/>
        <family val="2"/>
      </rPr>
      <t xml:space="preserve">mindestens </t>
    </r>
    <r>
      <rPr>
        <b/>
        <sz val="11"/>
        <rFont val="Arial"/>
        <family val="2"/>
      </rPr>
      <t>25 LP</t>
    </r>
  </si>
  <si>
    <t>Durchschnittsnote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</si>
</sst>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trike/>
      <sz val="10"/>
      <color theme="1"/>
      <name val="Arial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trike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/>
    <xf numFmtId="164" fontId="4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/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164" fontId="0" fillId="0" borderId="0" xfId="0" applyNumberFormat="1" applyAlignment="1">
      <alignment horizontal="center"/>
    </xf>
    <xf numFmtId="0" fontId="12" fillId="0" borderId="0" xfId="0" applyFont="1" applyAlignment="1">
      <alignment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64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164" fontId="14" fillId="0" borderId="7" xfId="0" applyNumberFormat="1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4" fontId="14" fillId="2" borderId="11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top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8" fillId="0" borderId="8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0" fontId="1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horizontal="right" vertical="center" wrapText="1"/>
    </xf>
    <xf numFmtId="164" fontId="14" fillId="2" borderId="4" xfId="0" applyNumberFormat="1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right" vertical="center" wrapText="1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horizontal="right" vertical="center" wrapText="1"/>
      <protection locked="0"/>
    </xf>
    <xf numFmtId="0" fontId="5" fillId="5" borderId="8" xfId="0" applyFont="1" applyFill="1" applyBorder="1" applyAlignment="1" applyProtection="1">
      <alignment vertical="center" wrapText="1"/>
    </xf>
    <xf numFmtId="0" fontId="5" fillId="5" borderId="9" xfId="0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vertical="center" wrapText="1"/>
    </xf>
    <xf numFmtId="0" fontId="4" fillId="5" borderId="10" xfId="0" applyFont="1" applyFill="1" applyBorder="1" applyAlignment="1" applyProtection="1">
      <alignment horizontal="right" vertical="center" wrapText="1"/>
    </xf>
    <xf numFmtId="164" fontId="14" fillId="2" borderId="1" xfId="0" applyNumberFormat="1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 applyProtection="1">
      <alignment vertical="center" wrapText="1"/>
    </xf>
    <xf numFmtId="0" fontId="20" fillId="6" borderId="8" xfId="0" applyFont="1" applyFill="1" applyBorder="1" applyAlignment="1" applyProtection="1">
      <alignment vertical="center"/>
    </xf>
    <xf numFmtId="0" fontId="20" fillId="6" borderId="9" xfId="0" applyFont="1" applyFill="1" applyBorder="1" applyAlignment="1" applyProtection="1">
      <alignment vertical="center" wrapText="1"/>
    </xf>
    <xf numFmtId="0" fontId="20" fillId="6" borderId="10" xfId="0" applyFont="1" applyFill="1" applyBorder="1" applyAlignment="1" applyProtection="1">
      <alignment horizontal="right" vertical="center" wrapText="1"/>
    </xf>
    <xf numFmtId="0" fontId="4" fillId="6" borderId="7" xfId="0" applyFont="1" applyFill="1" applyBorder="1" applyAlignment="1" applyProtection="1">
      <alignment horizontal="right" vertical="center" wrapText="1"/>
    </xf>
    <xf numFmtId="0" fontId="4" fillId="6" borderId="7" xfId="0" applyFont="1" applyFill="1" applyBorder="1" applyAlignment="1" applyProtection="1">
      <alignment vertical="center" wrapText="1"/>
    </xf>
    <xf numFmtId="0" fontId="20" fillId="6" borderId="7" xfId="0" applyFont="1" applyFill="1" applyBorder="1" applyAlignment="1" applyProtection="1">
      <alignment vertical="center"/>
    </xf>
    <xf numFmtId="0" fontId="20" fillId="6" borderId="9" xfId="0" applyFont="1" applyFill="1" applyBorder="1" applyAlignment="1" applyProtection="1">
      <alignment vertical="center"/>
    </xf>
    <xf numFmtId="164" fontId="14" fillId="2" borderId="8" xfId="0" applyNumberFormat="1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vertical="center" wrapText="1"/>
      <protection locked="0"/>
    </xf>
    <xf numFmtId="0" fontId="4" fillId="6" borderId="7" xfId="0" applyFont="1" applyFill="1" applyBorder="1" applyAlignment="1" applyProtection="1">
      <alignment horizontal="right" vertical="center" wrapText="1"/>
      <protection locked="0"/>
    </xf>
    <xf numFmtId="0" fontId="5" fillId="7" borderId="8" xfId="0" applyFont="1" applyFill="1" applyBorder="1" applyAlignment="1" applyProtection="1">
      <alignment vertical="center" wrapText="1"/>
    </xf>
    <xf numFmtId="0" fontId="5" fillId="7" borderId="9" xfId="0" applyFont="1" applyFill="1" applyBorder="1" applyAlignment="1" applyProtection="1">
      <alignment vertical="center"/>
    </xf>
    <xf numFmtId="0" fontId="4" fillId="7" borderId="9" xfId="0" applyFont="1" applyFill="1" applyBorder="1" applyAlignment="1" applyProtection="1">
      <alignment vertical="center" wrapText="1"/>
    </xf>
    <xf numFmtId="0" fontId="4" fillId="7" borderId="10" xfId="0" applyFont="1" applyFill="1" applyBorder="1" applyAlignment="1" applyProtection="1">
      <alignment horizontal="right" vertical="center" wrapText="1"/>
    </xf>
    <xf numFmtId="0" fontId="4" fillId="8" borderId="7" xfId="0" applyFont="1" applyFill="1" applyBorder="1" applyAlignment="1" applyProtection="1">
      <alignment horizontal="right" vertical="center" wrapText="1"/>
    </xf>
    <xf numFmtId="0" fontId="4" fillId="8" borderId="7" xfId="0" applyFont="1" applyFill="1" applyBorder="1" applyAlignment="1" applyProtection="1">
      <alignment vertical="center" wrapText="1"/>
      <protection locked="0"/>
    </xf>
    <xf numFmtId="0" fontId="4" fillId="8" borderId="7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right" vertical="center" wrapText="1"/>
    </xf>
    <xf numFmtId="0" fontId="5" fillId="9" borderId="7" xfId="0" applyFont="1" applyFill="1" applyBorder="1" applyAlignment="1" applyProtection="1">
      <alignment horizontal="right" vertical="center" wrapText="1"/>
    </xf>
    <xf numFmtId="0" fontId="5" fillId="9" borderId="8" xfId="0" applyFont="1" applyFill="1" applyBorder="1" applyAlignment="1" applyProtection="1">
      <alignment vertical="center"/>
    </xf>
    <xf numFmtId="0" fontId="4" fillId="9" borderId="9" xfId="0" applyFont="1" applyFill="1" applyBorder="1" applyAlignment="1" applyProtection="1">
      <alignment vertical="center" wrapText="1"/>
    </xf>
    <xf numFmtId="0" fontId="4" fillId="9" borderId="10" xfId="0" applyFont="1" applyFill="1" applyBorder="1" applyAlignment="1" applyProtection="1">
      <alignment horizontal="right" vertical="center" wrapText="1"/>
    </xf>
    <xf numFmtId="0" fontId="20" fillId="10" borderId="7" xfId="0" applyFont="1" applyFill="1" applyBorder="1" applyAlignment="1" applyProtection="1">
      <alignment vertical="top" wrapText="1"/>
    </xf>
    <xf numFmtId="0" fontId="20" fillId="10" borderId="8" xfId="0" applyFont="1" applyFill="1" applyBorder="1" applyAlignment="1" applyProtection="1">
      <alignment vertical="center"/>
    </xf>
    <xf numFmtId="0" fontId="20" fillId="10" borderId="9" xfId="0" applyFont="1" applyFill="1" applyBorder="1" applyAlignment="1" applyProtection="1">
      <alignment vertical="top" wrapText="1"/>
    </xf>
    <xf numFmtId="0" fontId="20" fillId="10" borderId="9" xfId="0" applyFont="1" applyFill="1" applyBorder="1" applyAlignment="1" applyProtection="1">
      <alignment vertical="center" wrapText="1"/>
    </xf>
    <xf numFmtId="0" fontId="20" fillId="10" borderId="10" xfId="0" applyFont="1" applyFill="1" applyBorder="1" applyAlignment="1" applyProtection="1">
      <alignment horizontal="right" vertical="center" wrapText="1"/>
    </xf>
    <xf numFmtId="0" fontId="4" fillId="10" borderId="7" xfId="0" applyFont="1" applyFill="1" applyBorder="1" applyAlignment="1" applyProtection="1">
      <alignment horizontal="right" vertical="center" wrapText="1"/>
    </xf>
    <xf numFmtId="0" fontId="4" fillId="10" borderId="8" xfId="0" applyFont="1" applyFill="1" applyBorder="1" applyAlignment="1" applyProtection="1">
      <alignment vertical="top" wrapText="1"/>
    </xf>
    <xf numFmtId="0" fontId="4" fillId="10" borderId="7" xfId="0" applyFont="1" applyFill="1" applyBorder="1" applyAlignment="1" applyProtection="1">
      <alignment vertical="top" wrapText="1"/>
    </xf>
    <xf numFmtId="0" fontId="4" fillId="10" borderId="9" xfId="0" applyFont="1" applyFill="1" applyBorder="1" applyAlignment="1" applyProtection="1">
      <alignment vertical="center" wrapText="1"/>
    </xf>
    <xf numFmtId="0" fontId="4" fillId="10" borderId="7" xfId="0" applyFont="1" applyFill="1" applyBorder="1" applyAlignment="1" applyProtection="1">
      <alignment horizontal="right" vertical="center" wrapText="1"/>
      <protection locked="0"/>
    </xf>
    <xf numFmtId="0" fontId="14" fillId="2" borderId="15" xfId="0" applyFont="1" applyFill="1" applyBorder="1" applyAlignment="1">
      <alignment horizontal="center" vertical="center"/>
    </xf>
    <xf numFmtId="0" fontId="20" fillId="10" borderId="7" xfId="0" applyFont="1" applyFill="1" applyBorder="1" applyAlignment="1" applyProtection="1">
      <alignment horizontal="right" vertical="center"/>
    </xf>
    <xf numFmtId="0" fontId="20" fillId="10" borderId="9" xfId="0" applyFont="1" applyFill="1" applyBorder="1" applyAlignment="1" applyProtection="1">
      <alignment vertical="center"/>
    </xf>
    <xf numFmtId="0" fontId="4" fillId="10" borderId="7" xfId="0" applyFont="1" applyFill="1" applyBorder="1" applyAlignment="1" applyProtection="1">
      <alignment vertical="center" wrapText="1"/>
      <protection locked="0"/>
    </xf>
    <xf numFmtId="0" fontId="5" fillId="7" borderId="7" xfId="0" applyFont="1" applyFill="1" applyBorder="1" applyAlignment="1" applyProtection="1">
      <alignment horizontal="right" vertical="center" wrapText="1"/>
    </xf>
    <xf numFmtId="0" fontId="5" fillId="7" borderId="8" xfId="0" applyFont="1" applyFill="1" applyBorder="1" applyAlignment="1" applyProtection="1">
      <alignment vertical="center"/>
    </xf>
    <xf numFmtId="0" fontId="5" fillId="7" borderId="9" xfId="0" applyFont="1" applyFill="1" applyBorder="1" applyAlignment="1" applyProtection="1">
      <alignment vertical="center" wrapText="1"/>
    </xf>
    <xf numFmtId="0" fontId="5" fillId="7" borderId="10" xfId="0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4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64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/>
    </xf>
    <xf numFmtId="164" fontId="21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14" fillId="0" borderId="8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right" vertical="center" wrapText="1"/>
    </xf>
    <xf numFmtId="0" fontId="25" fillId="2" borderId="13" xfId="0" applyFont="1" applyFill="1" applyBorder="1" applyAlignment="1">
      <alignment horizontal="center" vertical="center"/>
    </xf>
    <xf numFmtId="0" fontId="26" fillId="0" borderId="0" xfId="0" applyFont="1"/>
    <xf numFmtId="164" fontId="25" fillId="2" borderId="8" xfId="0" applyNumberFormat="1" applyFont="1" applyFill="1" applyBorder="1" applyAlignment="1" applyProtection="1">
      <alignment horizontal="center" vertical="center"/>
    </xf>
    <xf numFmtId="0" fontId="18" fillId="0" borderId="8" xfId="0" applyFont="1" applyBorder="1" applyAlignment="1">
      <alignment vertical="center" wrapText="1"/>
    </xf>
    <xf numFmtId="0" fontId="18" fillId="6" borderId="7" xfId="0" applyFont="1" applyFill="1" applyBorder="1" applyAlignment="1" applyProtection="1">
      <alignment vertical="center" wrapText="1"/>
    </xf>
    <xf numFmtId="0" fontId="28" fillId="3" borderId="8" xfId="0" applyFont="1" applyFill="1" applyBorder="1" applyAlignment="1" applyProtection="1">
      <alignment vertical="center" wrapText="1"/>
    </xf>
    <xf numFmtId="0" fontId="28" fillId="3" borderId="9" xfId="0" applyFont="1" applyFill="1" applyBorder="1" applyAlignment="1" applyProtection="1">
      <alignment vertical="center"/>
    </xf>
    <xf numFmtId="0" fontId="28" fillId="3" borderId="9" xfId="0" applyFont="1" applyFill="1" applyBorder="1" applyAlignment="1" applyProtection="1">
      <alignment vertical="center" wrapText="1"/>
    </xf>
    <xf numFmtId="0" fontId="18" fillId="3" borderId="10" xfId="0" applyFont="1" applyFill="1" applyBorder="1" applyAlignment="1" applyProtection="1">
      <alignment horizontal="right" vertical="center" wrapText="1"/>
    </xf>
    <xf numFmtId="0" fontId="18" fillId="4" borderId="7" xfId="0" applyFont="1" applyFill="1" applyBorder="1" applyAlignment="1" applyProtection="1">
      <alignment horizontal="right" vertical="center" wrapText="1"/>
    </xf>
    <xf numFmtId="0" fontId="18" fillId="4" borderId="7" xfId="0" applyFont="1" applyFill="1" applyBorder="1" applyAlignment="1" applyProtection="1">
      <alignment vertical="center" wrapText="1"/>
      <protection locked="0"/>
    </xf>
    <xf numFmtId="0" fontId="18" fillId="4" borderId="7" xfId="0" applyFont="1" applyFill="1" applyBorder="1" applyAlignment="1" applyProtection="1">
      <alignment horizontal="right" vertical="center" wrapText="1"/>
      <protection locked="0"/>
    </xf>
    <xf numFmtId="0" fontId="28" fillId="5" borderId="8" xfId="0" applyFont="1" applyFill="1" applyBorder="1" applyAlignment="1" applyProtection="1">
      <alignment vertical="center" wrapText="1"/>
    </xf>
    <xf numFmtId="0" fontId="28" fillId="5" borderId="9" xfId="0" applyFont="1" applyFill="1" applyBorder="1" applyAlignment="1" applyProtection="1">
      <alignment vertical="center"/>
    </xf>
    <xf numFmtId="0" fontId="28" fillId="5" borderId="9" xfId="0" applyFont="1" applyFill="1" applyBorder="1" applyAlignment="1" applyProtection="1">
      <alignment vertical="center" wrapText="1"/>
    </xf>
    <xf numFmtId="0" fontId="18" fillId="5" borderId="10" xfId="0" applyFont="1" applyFill="1" applyBorder="1" applyAlignment="1" applyProtection="1">
      <alignment horizontal="right" vertical="center" wrapText="1"/>
    </xf>
    <xf numFmtId="0" fontId="18" fillId="11" borderId="7" xfId="0" applyFont="1" applyFill="1" applyBorder="1" applyAlignment="1">
      <alignment horizontal="right" vertical="center" wrapText="1"/>
    </xf>
    <xf numFmtId="0" fontId="18" fillId="11" borderId="7" xfId="0" applyFont="1" applyFill="1" applyBorder="1" applyAlignment="1">
      <alignment vertical="center" wrapText="1"/>
    </xf>
    <xf numFmtId="0" fontId="18" fillId="11" borderId="7" xfId="0" applyFont="1" applyFill="1" applyBorder="1" applyAlignment="1" applyProtection="1">
      <alignment horizontal="right" vertical="center" wrapText="1"/>
      <protection locked="0"/>
    </xf>
    <xf numFmtId="0" fontId="18" fillId="6" borderId="7" xfId="0" applyFont="1" applyFill="1" applyBorder="1" applyAlignment="1" applyProtection="1">
      <alignment horizontal="right" vertical="center" wrapText="1"/>
    </xf>
    <xf numFmtId="0" fontId="18" fillId="6" borderId="9" xfId="0" applyFont="1" applyFill="1" applyBorder="1" applyAlignment="1" applyProtection="1">
      <alignment vertical="center" wrapText="1"/>
    </xf>
    <xf numFmtId="0" fontId="28" fillId="7" borderId="8" xfId="0" applyFont="1" applyFill="1" applyBorder="1" applyAlignment="1" applyProtection="1">
      <alignment vertical="center" wrapText="1"/>
    </xf>
    <xf numFmtId="0" fontId="28" fillId="7" borderId="9" xfId="0" applyFont="1" applyFill="1" applyBorder="1" applyAlignment="1" applyProtection="1">
      <alignment vertical="center"/>
    </xf>
    <xf numFmtId="0" fontId="18" fillId="7" borderId="9" xfId="0" applyFont="1" applyFill="1" applyBorder="1" applyAlignment="1" applyProtection="1">
      <alignment vertical="center" wrapText="1"/>
    </xf>
    <xf numFmtId="0" fontId="30" fillId="7" borderId="10" xfId="0" applyFont="1" applyFill="1" applyBorder="1" applyAlignment="1" applyProtection="1">
      <alignment horizontal="right" vertical="center" wrapText="1"/>
    </xf>
    <xf numFmtId="0" fontId="18" fillId="8" borderId="7" xfId="0" applyFont="1" applyFill="1" applyBorder="1" applyAlignment="1" applyProtection="1">
      <alignment horizontal="right" vertical="center" wrapText="1"/>
    </xf>
    <xf numFmtId="0" fontId="18" fillId="8" borderId="7" xfId="0" applyFont="1" applyFill="1" applyBorder="1" applyAlignment="1" applyProtection="1">
      <alignment vertical="center" wrapText="1"/>
      <protection locked="0"/>
    </xf>
    <xf numFmtId="0" fontId="18" fillId="8" borderId="7" xfId="0" applyFont="1" applyFill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>
      <alignment horizontal="right" vertical="center" wrapText="1"/>
    </xf>
    <xf numFmtId="0" fontId="18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 applyProtection="1">
      <alignment horizontal="right" vertical="center" wrapText="1"/>
    </xf>
    <xf numFmtId="0" fontId="28" fillId="0" borderId="6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 applyProtection="1">
      <alignment horizontal="right" vertical="center" wrapText="1"/>
    </xf>
    <xf numFmtId="0" fontId="18" fillId="0" borderId="7" xfId="0" applyFont="1" applyBorder="1" applyAlignment="1" applyProtection="1">
      <alignment vertical="center" wrapText="1"/>
    </xf>
    <xf numFmtId="0" fontId="18" fillId="11" borderId="7" xfId="0" applyFont="1" applyFill="1" applyBorder="1" applyAlignment="1" applyProtection="1">
      <alignment horizontal="right" vertical="center" wrapText="1"/>
    </xf>
    <xf numFmtId="0" fontId="18" fillId="11" borderId="7" xfId="0" applyFont="1" applyFill="1" applyBorder="1" applyAlignment="1" applyProtection="1">
      <alignment vertical="center" wrapText="1"/>
    </xf>
    <xf numFmtId="0" fontId="18" fillId="11" borderId="7" xfId="0" applyFont="1" applyFill="1" applyBorder="1" applyAlignment="1" applyProtection="1">
      <alignment vertical="center" wrapText="1"/>
      <protection locked="0"/>
    </xf>
    <xf numFmtId="0" fontId="28" fillId="7" borderId="7" xfId="0" applyFont="1" applyFill="1" applyBorder="1" applyAlignment="1" applyProtection="1">
      <alignment horizontal="right" vertical="center" wrapText="1"/>
    </xf>
    <xf numFmtId="0" fontId="28" fillId="7" borderId="8" xfId="0" applyFont="1" applyFill="1" applyBorder="1" applyAlignment="1" applyProtection="1">
      <alignment vertical="center"/>
    </xf>
    <xf numFmtId="0" fontId="28" fillId="7" borderId="9" xfId="0" applyFont="1" applyFill="1" applyBorder="1" applyAlignment="1" applyProtection="1">
      <alignment vertical="center" wrapText="1"/>
    </xf>
    <xf numFmtId="0" fontId="28" fillId="7" borderId="10" xfId="0" applyFont="1" applyFill="1" applyBorder="1" applyAlignment="1" applyProtection="1">
      <alignment horizontal="right" vertical="center" wrapText="1"/>
    </xf>
    <xf numFmtId="0" fontId="32" fillId="0" borderId="7" xfId="0" applyFont="1" applyBorder="1" applyAlignment="1" applyProtection="1">
      <alignment horizontal="right" vertical="center" wrapText="1"/>
    </xf>
    <xf numFmtId="0" fontId="32" fillId="0" borderId="8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0" fontId="28" fillId="3" borderId="7" xfId="0" applyFont="1" applyFill="1" applyBorder="1" applyAlignment="1" applyProtection="1">
      <alignment horizontal="right" vertical="center" wrapText="1"/>
    </xf>
    <xf numFmtId="0" fontId="28" fillId="3" borderId="8" xfId="0" applyFont="1" applyFill="1" applyBorder="1" applyAlignment="1" applyProtection="1">
      <alignment vertical="center"/>
    </xf>
    <xf numFmtId="0" fontId="28" fillId="3" borderId="10" xfId="0" applyFont="1" applyFill="1" applyBorder="1" applyAlignment="1" applyProtection="1">
      <alignment horizontal="right" vertical="center" wrapText="1"/>
    </xf>
    <xf numFmtId="0" fontId="28" fillId="9" borderId="7" xfId="0" applyFont="1" applyFill="1" applyBorder="1" applyAlignment="1" applyProtection="1">
      <alignment horizontal="right" vertical="center" wrapText="1"/>
    </xf>
    <xf numFmtId="0" fontId="28" fillId="9" borderId="8" xfId="0" applyFont="1" applyFill="1" applyBorder="1" applyAlignment="1" applyProtection="1">
      <alignment vertical="center"/>
    </xf>
    <xf numFmtId="0" fontId="18" fillId="9" borderId="9" xfId="0" applyFont="1" applyFill="1" applyBorder="1" applyAlignment="1" applyProtection="1">
      <alignment vertical="center" wrapText="1"/>
    </xf>
    <xf numFmtId="0" fontId="18" fillId="9" borderId="10" xfId="0" applyFont="1" applyFill="1" applyBorder="1" applyAlignment="1" applyProtection="1">
      <alignment horizontal="right" vertical="center" wrapText="1"/>
    </xf>
    <xf numFmtId="0" fontId="31" fillId="10" borderId="7" xfId="0" applyFont="1" applyFill="1" applyBorder="1" applyAlignment="1" applyProtection="1">
      <alignment vertical="top" wrapText="1"/>
    </xf>
    <xf numFmtId="0" fontId="31" fillId="10" borderId="8" xfId="0" applyFont="1" applyFill="1" applyBorder="1" applyAlignment="1" applyProtection="1">
      <alignment vertical="center"/>
    </xf>
    <xf numFmtId="0" fontId="31" fillId="10" borderId="9" xfId="0" applyFont="1" applyFill="1" applyBorder="1" applyAlignment="1" applyProtection="1">
      <alignment vertical="top" wrapText="1"/>
    </xf>
    <xf numFmtId="0" fontId="31" fillId="10" borderId="9" xfId="0" applyFont="1" applyFill="1" applyBorder="1" applyAlignment="1" applyProtection="1">
      <alignment vertical="center" wrapText="1"/>
    </xf>
    <xf numFmtId="0" fontId="31" fillId="10" borderId="10" xfId="0" applyFont="1" applyFill="1" applyBorder="1" applyAlignment="1" applyProtection="1">
      <alignment horizontal="right" vertical="center" wrapText="1"/>
    </xf>
    <xf numFmtId="0" fontId="18" fillId="10" borderId="7" xfId="0" applyFont="1" applyFill="1" applyBorder="1" applyAlignment="1" applyProtection="1">
      <alignment horizontal="right" vertical="center" wrapText="1"/>
    </xf>
    <xf numFmtId="0" fontId="18" fillId="10" borderId="8" xfId="0" applyFont="1" applyFill="1" applyBorder="1" applyAlignment="1" applyProtection="1">
      <alignment vertical="top" wrapText="1"/>
    </xf>
    <xf numFmtId="0" fontId="18" fillId="10" borderId="7" xfId="0" applyFont="1" applyFill="1" applyBorder="1" applyAlignment="1" applyProtection="1">
      <alignment vertical="top" wrapText="1"/>
    </xf>
    <xf numFmtId="0" fontId="18" fillId="10" borderId="9" xfId="0" applyFont="1" applyFill="1" applyBorder="1" applyAlignment="1" applyProtection="1">
      <alignment vertical="center" wrapText="1"/>
    </xf>
    <xf numFmtId="0" fontId="18" fillId="10" borderId="7" xfId="0" applyFont="1" applyFill="1" applyBorder="1" applyAlignment="1" applyProtection="1">
      <alignment horizontal="right" vertical="center" wrapText="1"/>
      <protection locked="0"/>
    </xf>
    <xf numFmtId="0" fontId="31" fillId="10" borderId="7" xfId="0" applyFont="1" applyFill="1" applyBorder="1" applyAlignment="1" applyProtection="1">
      <alignment horizontal="right" vertical="center"/>
    </xf>
    <xf numFmtId="0" fontId="31" fillId="10" borderId="9" xfId="0" applyFont="1" applyFill="1" applyBorder="1" applyAlignment="1" applyProtection="1">
      <alignment vertical="center"/>
    </xf>
    <xf numFmtId="0" fontId="18" fillId="10" borderId="7" xfId="0" applyFont="1" applyFill="1" applyBorder="1" applyAlignment="1" applyProtection="1">
      <alignment vertical="center" wrapText="1"/>
      <protection locked="0"/>
    </xf>
    <xf numFmtId="0" fontId="34" fillId="0" borderId="7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36" fillId="0" borderId="0" xfId="0" applyFont="1"/>
    <xf numFmtId="164" fontId="14" fillId="2" borderId="1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0" fontId="28" fillId="0" borderId="5" xfId="0" applyFont="1" applyBorder="1" applyAlignment="1">
      <alignment vertical="center" wrapText="1"/>
    </xf>
    <xf numFmtId="0" fontId="32" fillId="0" borderId="11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32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vertical="center"/>
    </xf>
  </cellXfs>
  <cellStyles count="1">
    <cellStyle name="Standard" xfId="0" builtinId="0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2594099</xdr:colOff>
      <xdr:row>0</xdr:row>
      <xdr:rowOff>19793</xdr:rowOff>
    </xdr:from>
    <xdr:to>
      <xdr:col>5</xdr:col>
      <xdr:colOff>13195</xdr:colOff>
      <xdr:row>1</xdr:row>
      <xdr:rowOff>232989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5570" y="19793"/>
          <a:ext cx="1980211" cy="398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2594099</xdr:colOff>
      <xdr:row>0</xdr:row>
      <xdr:rowOff>19793</xdr:rowOff>
    </xdr:from>
    <xdr:to>
      <xdr:col>5</xdr:col>
      <xdr:colOff>13195</xdr:colOff>
      <xdr:row>1</xdr:row>
      <xdr:rowOff>232989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5570" y="19793"/>
          <a:ext cx="1980211" cy="398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95"/>
  <sheetViews>
    <sheetView zoomScaleNormal="100" workbookViewId="0"/>
  </sheetViews>
  <sheetFormatPr baseColWidth="10" defaultRowHeight="14.6" outlineLevelRow="1" x14ac:dyDescent="0.4"/>
  <cols>
    <col min="1" max="1" width="5.15234375" customWidth="1"/>
    <col min="2" max="3" width="7.53515625" customWidth="1"/>
    <col min="4" max="4" width="58.61328125" customWidth="1"/>
    <col min="5" max="5" width="5.84375" customWidth="1"/>
    <col min="6" max="6" width="1.69140625" customWidth="1"/>
    <col min="7" max="7" width="7" style="17" customWidth="1"/>
    <col min="8" max="8" width="10" style="135" customWidth="1"/>
    <col min="9" max="9" width="67.4609375" customWidth="1"/>
  </cols>
  <sheetData>
    <row r="1" spans="1:14" x14ac:dyDescent="0.4">
      <c r="F1" s="1"/>
      <c r="G1" s="2"/>
      <c r="H1" s="3"/>
      <c r="I1" s="3"/>
      <c r="J1" s="1"/>
      <c r="K1" s="1"/>
      <c r="L1" s="1"/>
      <c r="M1" s="1"/>
      <c r="N1" s="1"/>
    </row>
    <row r="2" spans="1:14" ht="21" customHeight="1" x14ac:dyDescent="0.4">
      <c r="F2" s="1"/>
      <c r="G2" s="2"/>
      <c r="H2" s="3"/>
      <c r="I2" s="3"/>
      <c r="J2" s="1"/>
      <c r="K2" s="1"/>
      <c r="L2" s="1"/>
      <c r="M2" s="1"/>
      <c r="N2" s="1"/>
    </row>
    <row r="3" spans="1:14" ht="15.45" x14ac:dyDescent="0.4">
      <c r="A3" s="4" t="s">
        <v>0</v>
      </c>
      <c r="F3" s="1"/>
      <c r="G3" s="5" t="s">
        <v>1</v>
      </c>
      <c r="H3" s="3"/>
      <c r="I3" s="3"/>
      <c r="J3" s="1"/>
      <c r="K3" s="1"/>
      <c r="L3" s="1"/>
      <c r="M3" s="1"/>
      <c r="N3" s="1"/>
    </row>
    <row r="4" spans="1:14" x14ac:dyDescent="0.4">
      <c r="A4" s="241" t="s">
        <v>2</v>
      </c>
      <c r="B4" s="241"/>
      <c r="C4" s="241"/>
      <c r="D4" s="241"/>
      <c r="E4" s="241"/>
      <c r="F4" s="1"/>
      <c r="G4" s="6" t="s">
        <v>3</v>
      </c>
      <c r="H4" s="3"/>
      <c r="I4" s="3"/>
      <c r="J4" s="1"/>
      <c r="K4" s="1"/>
      <c r="L4" s="1"/>
      <c r="M4" s="1"/>
      <c r="N4" s="1"/>
    </row>
    <row r="5" spans="1:14" x14ac:dyDescent="0.4">
      <c r="A5" s="7" t="s">
        <v>4</v>
      </c>
      <c r="B5" s="8"/>
      <c r="C5" s="8"/>
      <c r="D5" s="8"/>
      <c r="E5" s="8"/>
      <c r="F5" s="1"/>
      <c r="G5" s="6" t="s">
        <v>5</v>
      </c>
      <c r="H5" s="3"/>
      <c r="I5" s="3"/>
      <c r="J5" s="1"/>
      <c r="K5" s="1"/>
      <c r="L5" s="1"/>
      <c r="M5" s="1"/>
      <c r="N5" s="1"/>
    </row>
    <row r="6" spans="1:14" x14ac:dyDescent="0.4">
      <c r="A6" s="7" t="s">
        <v>6</v>
      </c>
      <c r="F6" s="1"/>
      <c r="G6" s="6" t="s">
        <v>7</v>
      </c>
      <c r="H6" s="3"/>
      <c r="I6" s="3"/>
      <c r="J6" s="1"/>
      <c r="K6" s="1"/>
      <c r="L6" s="1"/>
      <c r="M6" s="1"/>
      <c r="N6" s="1"/>
    </row>
    <row r="7" spans="1:14" x14ac:dyDescent="0.4">
      <c r="A7" s="242" t="s">
        <v>8</v>
      </c>
      <c r="B7" s="242"/>
      <c r="C7" s="242"/>
      <c r="D7" s="242"/>
      <c r="E7" s="242"/>
      <c r="F7" s="1"/>
      <c r="G7" s="9" t="s">
        <v>9</v>
      </c>
      <c r="H7" s="3"/>
      <c r="I7" s="3"/>
      <c r="J7" s="3"/>
      <c r="K7" s="3"/>
      <c r="L7" s="1"/>
      <c r="M7" s="1"/>
      <c r="N7" s="1"/>
    </row>
    <row r="8" spans="1:14" x14ac:dyDescent="0.4">
      <c r="A8" s="241" t="s">
        <v>69</v>
      </c>
      <c r="B8" s="241"/>
      <c r="C8" s="241"/>
      <c r="D8" s="241"/>
      <c r="E8" s="241"/>
      <c r="F8" s="1"/>
      <c r="G8" s="6" t="s">
        <v>67</v>
      </c>
      <c r="H8" s="3"/>
      <c r="I8" s="3"/>
      <c r="J8" s="3"/>
      <c r="K8" s="3"/>
      <c r="L8" s="1"/>
      <c r="M8" s="1"/>
      <c r="N8" s="1"/>
    </row>
    <row r="9" spans="1:14" x14ac:dyDescent="0.4">
      <c r="A9" s="10" t="s">
        <v>10</v>
      </c>
      <c r="B9" s="8"/>
      <c r="C9" s="8"/>
      <c r="D9" s="8"/>
      <c r="E9" s="8"/>
      <c r="F9" s="1"/>
      <c r="G9" s="6" t="s">
        <v>11</v>
      </c>
      <c r="H9" s="3"/>
      <c r="I9" s="3"/>
      <c r="J9" s="3"/>
      <c r="K9" s="3"/>
      <c r="L9" s="1"/>
      <c r="M9" s="1"/>
      <c r="N9" s="1"/>
    </row>
    <row r="10" spans="1:14" x14ac:dyDescent="0.4">
      <c r="A10" s="242" t="s">
        <v>68</v>
      </c>
      <c r="B10" s="242"/>
      <c r="C10" s="242"/>
      <c r="D10" s="242"/>
      <c r="E10" s="242"/>
      <c r="F10" s="1"/>
      <c r="G10" s="6" t="s">
        <v>12</v>
      </c>
      <c r="H10" s="3"/>
      <c r="I10" s="3"/>
      <c r="J10" s="3"/>
      <c r="K10" s="3"/>
      <c r="L10" s="1"/>
      <c r="M10" s="1"/>
      <c r="N10" s="1"/>
    </row>
    <row r="11" spans="1:14" x14ac:dyDescent="0.4">
      <c r="A11" s="7"/>
      <c r="F11" s="1"/>
      <c r="G11" s="6" t="s">
        <v>13</v>
      </c>
      <c r="H11" s="3"/>
      <c r="I11" s="3"/>
      <c r="J11" s="3"/>
      <c r="K11" s="3"/>
      <c r="L11" s="1"/>
      <c r="M11" s="1"/>
      <c r="N11" s="1"/>
    </row>
    <row r="12" spans="1:14" ht="17.600000000000001" x14ac:dyDescent="0.4">
      <c r="A12" s="11" t="s">
        <v>14</v>
      </c>
      <c r="F12" s="1"/>
      <c r="G12" s="6" t="s">
        <v>15</v>
      </c>
      <c r="H12" s="3"/>
      <c r="I12" s="3"/>
      <c r="J12" s="3"/>
      <c r="K12" s="3"/>
      <c r="L12" s="1"/>
      <c r="M12" s="1"/>
      <c r="N12" s="1"/>
    </row>
    <row r="13" spans="1:14" x14ac:dyDescent="0.4">
      <c r="A13" s="12"/>
      <c r="F13" s="1"/>
      <c r="G13" s="6" t="s">
        <v>16</v>
      </c>
      <c r="H13" s="3"/>
      <c r="I13" s="3"/>
      <c r="J13" s="3"/>
      <c r="K13" s="3"/>
      <c r="L13" s="1"/>
      <c r="M13" s="1"/>
      <c r="N13" s="1"/>
    </row>
    <row r="14" spans="1:14" ht="9.5500000000000007" customHeight="1" x14ac:dyDescent="0.4">
      <c r="A14" s="13" t="s">
        <v>17</v>
      </c>
      <c r="B14" s="14"/>
      <c r="C14" s="14"/>
      <c r="D14" s="14"/>
      <c r="E14" s="15"/>
      <c r="F14" s="1"/>
      <c r="G14" s="2"/>
      <c r="H14" s="3"/>
      <c r="I14" s="3"/>
      <c r="J14" s="3"/>
      <c r="K14" s="3"/>
      <c r="L14" s="1"/>
      <c r="M14" s="1"/>
      <c r="N14" s="1"/>
    </row>
    <row r="15" spans="1:14" ht="31.3" customHeight="1" x14ac:dyDescent="0.4">
      <c r="A15" s="243"/>
      <c r="B15" s="244"/>
      <c r="C15" s="244"/>
      <c r="D15" s="244"/>
      <c r="E15" s="245"/>
      <c r="F15" s="16"/>
      <c r="H15" s="3"/>
      <c r="I15" s="3"/>
      <c r="J15" s="3"/>
      <c r="K15" s="3"/>
      <c r="L15" s="1"/>
      <c r="M15" s="1"/>
      <c r="N15" s="1"/>
    </row>
    <row r="16" spans="1:14" x14ac:dyDescent="0.4">
      <c r="A16" s="18"/>
      <c r="G16" s="19"/>
      <c r="H16" s="20"/>
    </row>
    <row r="17" spans="1:8" ht="28.75" customHeight="1" x14ac:dyDescent="0.4">
      <c r="A17" s="21"/>
      <c r="B17" s="22" t="s">
        <v>18</v>
      </c>
      <c r="C17" s="22" t="s">
        <v>19</v>
      </c>
      <c r="D17" s="22" t="s">
        <v>20</v>
      </c>
      <c r="E17" s="21" t="s">
        <v>21</v>
      </c>
      <c r="F17" s="23"/>
      <c r="G17" s="24" t="s">
        <v>22</v>
      </c>
      <c r="H17" s="25" t="s">
        <v>23</v>
      </c>
    </row>
    <row r="18" spans="1:8" ht="25" customHeight="1" x14ac:dyDescent="0.4">
      <c r="A18" s="26">
        <v>1000</v>
      </c>
      <c r="B18" s="27" t="s">
        <v>24</v>
      </c>
      <c r="C18" s="28"/>
      <c r="D18" s="28"/>
      <c r="E18" s="29"/>
      <c r="F18" s="30"/>
      <c r="G18" s="31"/>
      <c r="H18" s="32" t="str">
        <f>IF(SUMIFS(E19,G19,"ub")+SUMIFS(E20,G20,"&lt;=4",G20,"&gt;=1")&gt;=12,"yes","no")</f>
        <v>no</v>
      </c>
    </row>
    <row r="19" spans="1:8" ht="15" customHeight="1" x14ac:dyDescent="0.4">
      <c r="A19" s="33"/>
      <c r="B19" s="34">
        <v>71053</v>
      </c>
      <c r="C19" s="34">
        <v>11492</v>
      </c>
      <c r="D19" s="34" t="s">
        <v>25</v>
      </c>
      <c r="E19" s="35">
        <v>8</v>
      </c>
      <c r="F19" s="36"/>
      <c r="G19" s="37"/>
      <c r="H19" s="38"/>
    </row>
    <row r="20" spans="1:8" ht="15" customHeight="1" x14ac:dyDescent="0.4">
      <c r="A20" s="33"/>
      <c r="B20" s="34">
        <v>75063</v>
      </c>
      <c r="C20" s="39">
        <v>15063</v>
      </c>
      <c r="D20" s="34" t="s">
        <v>26</v>
      </c>
      <c r="E20" s="35">
        <v>4</v>
      </c>
      <c r="F20" s="40"/>
      <c r="G20" s="37"/>
      <c r="H20" s="38"/>
    </row>
    <row r="21" spans="1:8" ht="25" customHeight="1" x14ac:dyDescent="0.4">
      <c r="A21" s="26">
        <v>3000</v>
      </c>
      <c r="B21" s="27" t="s">
        <v>27</v>
      </c>
      <c r="C21" s="28"/>
      <c r="D21" s="28"/>
      <c r="E21" s="41" t="s">
        <v>28</v>
      </c>
      <c r="F21" s="42"/>
      <c r="G21" s="43"/>
      <c r="H21" s="32" t="str">
        <f>IF(SUMIFS(E24:E27,G24:G27,"&lt;=4",G24:G27,"&gt;=1")&gt;=18,"yes","no")</f>
        <v>no</v>
      </c>
    </row>
    <row r="22" spans="1:8" ht="11.6" customHeight="1" x14ac:dyDescent="0.4">
      <c r="A22" s="44"/>
      <c r="B22" s="45" t="s">
        <v>29</v>
      </c>
      <c r="C22" s="46"/>
      <c r="D22" s="47"/>
      <c r="E22" s="48"/>
      <c r="F22" s="49"/>
      <c r="G22" s="50"/>
      <c r="H22" s="51"/>
    </row>
    <row r="23" spans="1:8" ht="18.55" customHeight="1" x14ac:dyDescent="0.4">
      <c r="A23" s="52"/>
      <c r="B23" s="53" t="s">
        <v>30</v>
      </c>
      <c r="C23" s="54"/>
      <c r="D23" s="55"/>
      <c r="E23" s="56"/>
      <c r="F23" s="42"/>
      <c r="G23" s="31"/>
      <c r="H23" s="57"/>
    </row>
    <row r="24" spans="1:8" ht="15" customHeight="1" x14ac:dyDescent="0.4">
      <c r="A24" s="33" t="s">
        <v>31</v>
      </c>
      <c r="B24" s="58"/>
      <c r="C24" s="58"/>
      <c r="D24" s="58"/>
      <c r="E24" s="59"/>
      <c r="F24" s="40"/>
      <c r="G24" s="37"/>
      <c r="H24" s="57"/>
    </row>
    <row r="25" spans="1:8" ht="15" customHeight="1" x14ac:dyDescent="0.4">
      <c r="A25" s="33" t="s">
        <v>32</v>
      </c>
      <c r="B25" s="58"/>
      <c r="C25" s="58"/>
      <c r="D25" s="58"/>
      <c r="E25" s="59"/>
      <c r="F25" s="40"/>
      <c r="G25" s="37"/>
      <c r="H25" s="57"/>
    </row>
    <row r="26" spans="1:8" ht="15" customHeight="1" x14ac:dyDescent="0.4">
      <c r="A26" s="33" t="s">
        <v>33</v>
      </c>
      <c r="B26" s="58"/>
      <c r="C26" s="58"/>
      <c r="D26" s="58"/>
      <c r="E26" s="59"/>
      <c r="F26" s="40"/>
      <c r="G26" s="37"/>
      <c r="H26" s="57"/>
    </row>
    <row r="27" spans="1:8" ht="15" customHeight="1" x14ac:dyDescent="0.4">
      <c r="A27" s="33" t="s">
        <v>34</v>
      </c>
      <c r="B27" s="58"/>
      <c r="C27" s="58"/>
      <c r="D27" s="58"/>
      <c r="E27" s="59"/>
      <c r="F27" s="40"/>
      <c r="G27" s="37"/>
      <c r="H27" s="38"/>
    </row>
    <row r="28" spans="1:8" ht="25" customHeight="1" x14ac:dyDescent="0.4">
      <c r="A28" s="26">
        <v>2100</v>
      </c>
      <c r="B28" s="27" t="s">
        <v>35</v>
      </c>
      <c r="C28" s="28"/>
      <c r="D28" s="28"/>
      <c r="E28" s="41" t="s">
        <v>36</v>
      </c>
      <c r="F28" s="42"/>
      <c r="G28" s="60"/>
      <c r="H28" s="32" t="str">
        <f>IF(SUMIFS(E29:E31,G29:G31,"&lt;=4",G29:G31,"&gt;=1")&gt;=9,"yes","no")</f>
        <v>no</v>
      </c>
    </row>
    <row r="29" spans="1:8" ht="15" customHeight="1" x14ac:dyDescent="0.4">
      <c r="A29" s="33" t="s">
        <v>31</v>
      </c>
      <c r="B29" s="58"/>
      <c r="C29" s="58"/>
      <c r="D29" s="58"/>
      <c r="E29" s="59"/>
      <c r="F29" s="40"/>
      <c r="G29" s="37"/>
      <c r="H29" s="57"/>
    </row>
    <row r="30" spans="1:8" ht="15" customHeight="1" x14ac:dyDescent="0.4">
      <c r="A30" s="33" t="s">
        <v>32</v>
      </c>
      <c r="B30" s="58"/>
      <c r="C30" s="58"/>
      <c r="D30" s="58"/>
      <c r="E30" s="59"/>
      <c r="F30" s="40"/>
      <c r="G30" s="37"/>
      <c r="H30" s="57"/>
    </row>
    <row r="31" spans="1:8" ht="15" customHeight="1" x14ac:dyDescent="0.4">
      <c r="A31" s="33" t="s">
        <v>33</v>
      </c>
      <c r="B31" s="58"/>
      <c r="C31" s="58"/>
      <c r="D31" s="58"/>
      <c r="E31" s="59"/>
      <c r="F31" s="40"/>
      <c r="G31" s="37"/>
      <c r="H31" s="38"/>
    </row>
    <row r="32" spans="1:8" ht="25" customHeight="1" x14ac:dyDescent="0.4">
      <c r="A32" s="61">
        <v>3100</v>
      </c>
      <c r="B32" s="27" t="s">
        <v>37</v>
      </c>
      <c r="C32" s="28"/>
      <c r="D32" s="28"/>
      <c r="E32" s="41" t="s">
        <v>38</v>
      </c>
      <c r="F32" s="42"/>
      <c r="G32" s="43"/>
      <c r="H32" s="32" t="str">
        <f>IF(SUMIFS(E33:E50,G33:G50,"&lt;=4",G33:G50,"&gt;=1")+SUMIFS(E33:E50,G33:G50,"ub")&gt;=12,"yes","no")</f>
        <v>no</v>
      </c>
    </row>
    <row r="33" spans="1:8" x14ac:dyDescent="0.4">
      <c r="A33" s="62">
        <v>3101</v>
      </c>
      <c r="B33" s="63" t="s">
        <v>125</v>
      </c>
      <c r="C33" s="63"/>
      <c r="D33" s="64"/>
      <c r="E33" s="65"/>
      <c r="F33" s="40"/>
      <c r="G33" s="66"/>
      <c r="H33" s="57"/>
    </row>
    <row r="34" spans="1:8" ht="15" customHeight="1" outlineLevel="1" x14ac:dyDescent="0.4">
      <c r="A34" s="67" t="s">
        <v>31</v>
      </c>
      <c r="B34" s="68"/>
      <c r="C34" s="68"/>
      <c r="D34" s="68"/>
      <c r="E34" s="69"/>
      <c r="F34" s="40"/>
      <c r="G34" s="37"/>
      <c r="H34" s="57"/>
    </row>
    <row r="35" spans="1:8" ht="15" customHeight="1" outlineLevel="1" x14ac:dyDescent="0.4">
      <c r="A35" s="67" t="s">
        <v>32</v>
      </c>
      <c r="B35" s="68"/>
      <c r="C35" s="68"/>
      <c r="D35" s="68"/>
      <c r="E35" s="69"/>
      <c r="F35" s="40"/>
      <c r="G35" s="37"/>
      <c r="H35" s="57"/>
    </row>
    <row r="36" spans="1:8" ht="15" customHeight="1" outlineLevel="1" x14ac:dyDescent="0.4">
      <c r="A36" s="67" t="s">
        <v>33</v>
      </c>
      <c r="B36" s="68"/>
      <c r="C36" s="68"/>
      <c r="D36" s="68"/>
      <c r="E36" s="69"/>
      <c r="F36" s="40"/>
      <c r="G36" s="37"/>
      <c r="H36" s="57"/>
    </row>
    <row r="37" spans="1:8" ht="15" customHeight="1" outlineLevel="1" x14ac:dyDescent="0.4">
      <c r="A37" s="67" t="s">
        <v>34</v>
      </c>
      <c r="B37" s="68"/>
      <c r="C37" s="68"/>
      <c r="D37" s="68"/>
      <c r="E37" s="69"/>
      <c r="F37" s="40"/>
      <c r="G37" s="37"/>
      <c r="H37" s="57"/>
    </row>
    <row r="38" spans="1:8" ht="15" customHeight="1" outlineLevel="1" x14ac:dyDescent="0.4">
      <c r="A38" s="67" t="s">
        <v>39</v>
      </c>
      <c r="B38" s="68"/>
      <c r="C38" s="68"/>
      <c r="D38" s="68"/>
      <c r="E38" s="69"/>
      <c r="F38" s="40"/>
      <c r="G38" s="37"/>
      <c r="H38" s="57"/>
    </row>
    <row r="39" spans="1:8" x14ac:dyDescent="0.4">
      <c r="A39" s="70">
        <v>3102</v>
      </c>
      <c r="B39" s="71" t="s">
        <v>126</v>
      </c>
      <c r="C39" s="71"/>
      <c r="D39" s="72"/>
      <c r="E39" s="73"/>
      <c r="F39" s="40"/>
      <c r="G39" s="74"/>
      <c r="H39" s="57"/>
    </row>
    <row r="40" spans="1:8" ht="15" customHeight="1" outlineLevel="1" x14ac:dyDescent="0.4">
      <c r="A40" s="75">
        <v>3112</v>
      </c>
      <c r="B40" s="76" t="s">
        <v>40</v>
      </c>
      <c r="C40" s="77"/>
      <c r="D40" s="77"/>
      <c r="E40" s="78"/>
      <c r="F40" s="40"/>
      <c r="G40" s="66"/>
      <c r="H40" s="57"/>
    </row>
    <row r="41" spans="1:8" ht="15" customHeight="1" outlineLevel="1" x14ac:dyDescent="0.4">
      <c r="A41" s="79"/>
      <c r="B41" s="80">
        <v>72169</v>
      </c>
      <c r="C41" s="80"/>
      <c r="D41" s="80" t="s">
        <v>41</v>
      </c>
      <c r="E41" s="79"/>
      <c r="F41" s="40"/>
      <c r="G41" s="37"/>
      <c r="H41" s="57"/>
    </row>
    <row r="42" spans="1:8" outlineLevel="1" x14ac:dyDescent="0.4">
      <c r="A42" s="75">
        <v>3122</v>
      </c>
      <c r="B42" s="81" t="s">
        <v>42</v>
      </c>
      <c r="C42" s="82"/>
      <c r="D42" s="77"/>
      <c r="E42" s="78"/>
      <c r="F42" s="40"/>
      <c r="G42" s="83"/>
      <c r="H42" s="57"/>
    </row>
    <row r="43" spans="1:8" ht="15" customHeight="1" outlineLevel="1" x14ac:dyDescent="0.4">
      <c r="A43" s="79" t="s">
        <v>31</v>
      </c>
      <c r="B43" s="84"/>
      <c r="C43" s="84"/>
      <c r="D43" s="84"/>
      <c r="E43" s="85"/>
      <c r="F43" s="40"/>
      <c r="G43" s="37"/>
      <c r="H43" s="57"/>
    </row>
    <row r="44" spans="1:8" ht="15" customHeight="1" outlineLevel="1" x14ac:dyDescent="0.4">
      <c r="A44" s="79" t="s">
        <v>32</v>
      </c>
      <c r="B44" s="84"/>
      <c r="C44" s="84"/>
      <c r="D44" s="84"/>
      <c r="E44" s="85"/>
      <c r="F44" s="40"/>
      <c r="G44" s="37"/>
      <c r="H44" s="57"/>
    </row>
    <row r="45" spans="1:8" ht="15" customHeight="1" outlineLevel="1" x14ac:dyDescent="0.4">
      <c r="A45" s="79" t="s">
        <v>33</v>
      </c>
      <c r="B45" s="84"/>
      <c r="C45" s="84"/>
      <c r="D45" s="84"/>
      <c r="E45" s="85"/>
      <c r="F45" s="40"/>
      <c r="G45" s="37"/>
      <c r="H45" s="57"/>
    </row>
    <row r="46" spans="1:8" x14ac:dyDescent="0.4">
      <c r="A46" s="86">
        <v>3103</v>
      </c>
      <c r="B46" s="87" t="s">
        <v>127</v>
      </c>
      <c r="C46" s="87"/>
      <c r="D46" s="88"/>
      <c r="E46" s="89"/>
      <c r="F46" s="40"/>
      <c r="G46" s="83"/>
      <c r="H46" s="57"/>
    </row>
    <row r="47" spans="1:8" ht="15" hidden="1" customHeight="1" outlineLevel="1" x14ac:dyDescent="0.4">
      <c r="A47" s="90" t="s">
        <v>31</v>
      </c>
      <c r="B47" s="91"/>
      <c r="C47" s="91"/>
      <c r="D47" s="91"/>
      <c r="E47" s="92"/>
      <c r="F47" s="40"/>
      <c r="G47" s="37"/>
      <c r="H47" s="57"/>
    </row>
    <row r="48" spans="1:8" ht="15" hidden="1" customHeight="1" outlineLevel="1" x14ac:dyDescent="0.4">
      <c r="A48" s="90" t="s">
        <v>32</v>
      </c>
      <c r="B48" s="91"/>
      <c r="C48" s="91"/>
      <c r="D48" s="91"/>
      <c r="E48" s="92"/>
      <c r="F48" s="40"/>
      <c r="G48" s="37"/>
      <c r="H48" s="57"/>
    </row>
    <row r="49" spans="1:8" ht="15" hidden="1" customHeight="1" outlineLevel="1" x14ac:dyDescent="0.4">
      <c r="A49" s="90" t="s">
        <v>33</v>
      </c>
      <c r="B49" s="91"/>
      <c r="C49" s="91"/>
      <c r="D49" s="91"/>
      <c r="E49" s="92"/>
      <c r="F49" s="40"/>
      <c r="G49" s="37"/>
      <c r="H49" s="57"/>
    </row>
    <row r="50" spans="1:8" ht="15" hidden="1" customHeight="1" outlineLevel="1" x14ac:dyDescent="0.4">
      <c r="A50" s="90" t="s">
        <v>34</v>
      </c>
      <c r="B50" s="91"/>
      <c r="C50" s="91"/>
      <c r="D50" s="91"/>
      <c r="E50" s="92"/>
      <c r="F50" s="40"/>
      <c r="G50" s="37"/>
      <c r="H50" s="57"/>
    </row>
    <row r="51" spans="1:8" ht="25" customHeight="1" collapsed="1" x14ac:dyDescent="0.4">
      <c r="A51" s="61">
        <v>3200</v>
      </c>
      <c r="B51" s="27" t="s">
        <v>43</v>
      </c>
      <c r="C51" s="28"/>
      <c r="D51" s="28"/>
      <c r="E51" s="41" t="s">
        <v>44</v>
      </c>
      <c r="F51" s="93"/>
      <c r="G51" s="94"/>
      <c r="H51" s="32" t="str">
        <f>IF(SUMIFS(E53:E67,G53:G67,"&lt;=4",G53:G67,"&gt;=1")+SUMIFS(E53:E67,G53:G67,"ub")&gt;=9,"yes","no")</f>
        <v>no</v>
      </c>
    </row>
    <row r="52" spans="1:8" ht="15" customHeight="1" x14ac:dyDescent="0.4">
      <c r="A52" s="95">
        <v>3201</v>
      </c>
      <c r="B52" s="96" t="s">
        <v>124</v>
      </c>
      <c r="C52" s="64"/>
      <c r="D52" s="64"/>
      <c r="E52" s="97"/>
      <c r="F52" s="40"/>
      <c r="G52" s="66"/>
      <c r="H52" s="57"/>
    </row>
    <row r="53" spans="1:8" ht="15" customHeight="1" outlineLevel="1" x14ac:dyDescent="0.4">
      <c r="A53" s="67" t="s">
        <v>31</v>
      </c>
      <c r="B53" s="68"/>
      <c r="C53" s="68"/>
      <c r="D53" s="68"/>
      <c r="E53" s="69"/>
      <c r="F53" s="40"/>
      <c r="G53" s="37"/>
      <c r="H53" s="57"/>
    </row>
    <row r="54" spans="1:8" ht="15" customHeight="1" outlineLevel="1" x14ac:dyDescent="0.4">
      <c r="A54" s="67" t="s">
        <v>32</v>
      </c>
      <c r="B54" s="68"/>
      <c r="C54" s="68"/>
      <c r="D54" s="68"/>
      <c r="E54" s="69"/>
      <c r="F54" s="40"/>
      <c r="G54" s="37"/>
      <c r="H54" s="57"/>
    </row>
    <row r="55" spans="1:8" outlineLevel="1" x14ac:dyDescent="0.4">
      <c r="A55" s="67" t="s">
        <v>33</v>
      </c>
      <c r="B55" s="68"/>
      <c r="C55" s="68"/>
      <c r="D55" s="68"/>
      <c r="E55" s="69"/>
      <c r="F55" s="40"/>
      <c r="G55" s="37"/>
      <c r="H55" s="57"/>
    </row>
    <row r="56" spans="1:8" x14ac:dyDescent="0.4">
      <c r="A56" s="98">
        <v>3202</v>
      </c>
      <c r="B56" s="99" t="s">
        <v>45</v>
      </c>
      <c r="C56" s="100"/>
      <c r="D56" s="100"/>
      <c r="E56" s="101"/>
      <c r="F56" s="40"/>
      <c r="G56" s="74"/>
      <c r="H56" s="57"/>
    </row>
    <row r="57" spans="1:8" ht="15" customHeight="1" outlineLevel="1" x14ac:dyDescent="0.4">
      <c r="A57" s="102">
        <v>3212</v>
      </c>
      <c r="B57" s="103" t="s">
        <v>46</v>
      </c>
      <c r="C57" s="104"/>
      <c r="D57" s="105"/>
      <c r="E57" s="106"/>
      <c r="F57" s="40"/>
      <c r="G57" s="66"/>
      <c r="H57" s="57"/>
    </row>
    <row r="58" spans="1:8" ht="15" customHeight="1" outlineLevel="1" x14ac:dyDescent="0.4">
      <c r="A58" s="107"/>
      <c r="B58" s="108">
        <v>70372</v>
      </c>
      <c r="C58" s="109">
        <v>10342</v>
      </c>
      <c r="D58" s="110" t="s">
        <v>47</v>
      </c>
      <c r="E58" s="111"/>
      <c r="F58" s="40"/>
      <c r="G58" s="37"/>
      <c r="H58" s="112"/>
    </row>
    <row r="59" spans="1:8" outlineLevel="1" x14ac:dyDescent="0.4">
      <c r="A59" s="113">
        <v>3222</v>
      </c>
      <c r="B59" s="103" t="s">
        <v>48</v>
      </c>
      <c r="C59" s="114"/>
      <c r="D59" s="105"/>
      <c r="E59" s="106"/>
      <c r="F59" s="40"/>
      <c r="G59" s="83"/>
      <c r="H59" s="57"/>
    </row>
    <row r="60" spans="1:8" ht="15" customHeight="1" outlineLevel="1" x14ac:dyDescent="0.4">
      <c r="A60" s="107" t="s">
        <v>31</v>
      </c>
      <c r="B60" s="115"/>
      <c r="C60" s="115"/>
      <c r="D60" s="115"/>
      <c r="E60" s="111"/>
      <c r="F60" s="40"/>
      <c r="G60" s="37"/>
      <c r="H60" s="57"/>
    </row>
    <row r="61" spans="1:8" ht="15" customHeight="1" outlineLevel="1" x14ac:dyDescent="0.4">
      <c r="A61" s="107" t="s">
        <v>32</v>
      </c>
      <c r="B61" s="115"/>
      <c r="C61" s="115"/>
      <c r="D61" s="115"/>
      <c r="E61" s="111"/>
      <c r="F61" s="40"/>
      <c r="G61" s="37"/>
      <c r="H61" s="57"/>
    </row>
    <row r="62" spans="1:8" ht="15" customHeight="1" outlineLevel="1" x14ac:dyDescent="0.4">
      <c r="A62" s="107" t="s">
        <v>33</v>
      </c>
      <c r="B62" s="115"/>
      <c r="C62" s="115"/>
      <c r="D62" s="115"/>
      <c r="E62" s="111"/>
      <c r="F62" s="40"/>
      <c r="G62" s="37"/>
      <c r="H62" s="57"/>
    </row>
    <row r="63" spans="1:8" ht="15" customHeight="1" x14ac:dyDescent="0.4">
      <c r="A63" s="116">
        <v>3203</v>
      </c>
      <c r="B63" s="117" t="s">
        <v>49</v>
      </c>
      <c r="C63" s="118"/>
      <c r="D63" s="118"/>
      <c r="E63" s="119"/>
      <c r="F63" s="40"/>
      <c r="G63" s="83"/>
      <c r="H63" s="57"/>
    </row>
    <row r="64" spans="1:8" ht="15" hidden="1" customHeight="1" outlineLevel="1" x14ac:dyDescent="0.4">
      <c r="A64" s="90" t="s">
        <v>31</v>
      </c>
      <c r="B64" s="91"/>
      <c r="C64" s="91"/>
      <c r="D64" s="91"/>
      <c r="E64" s="92"/>
      <c r="F64" s="40"/>
      <c r="G64" s="37"/>
      <c r="H64" s="57"/>
    </row>
    <row r="65" spans="1:8" hidden="1" outlineLevel="1" x14ac:dyDescent="0.4">
      <c r="A65" s="90" t="s">
        <v>32</v>
      </c>
      <c r="B65" s="91"/>
      <c r="C65" s="91"/>
      <c r="D65" s="91"/>
      <c r="E65" s="92"/>
      <c r="F65" s="40"/>
      <c r="G65" s="37"/>
      <c r="H65" s="57"/>
    </row>
    <row r="66" spans="1:8" ht="15" hidden="1" customHeight="1" outlineLevel="1" x14ac:dyDescent="0.4">
      <c r="A66" s="90" t="s">
        <v>33</v>
      </c>
      <c r="B66" s="91"/>
      <c r="C66" s="91"/>
      <c r="D66" s="91"/>
      <c r="E66" s="92"/>
      <c r="F66" s="40"/>
      <c r="G66" s="37"/>
      <c r="H66" s="57"/>
    </row>
    <row r="67" spans="1:8" ht="15" hidden="1" customHeight="1" outlineLevel="1" x14ac:dyDescent="0.4">
      <c r="A67" s="90" t="s">
        <v>34</v>
      </c>
      <c r="B67" s="91"/>
      <c r="C67" s="91"/>
      <c r="D67" s="91"/>
      <c r="E67" s="92"/>
      <c r="F67" s="40"/>
      <c r="G67" s="37"/>
      <c r="H67" s="57"/>
    </row>
    <row r="68" spans="1:8" ht="25" customHeight="1" collapsed="1" x14ac:dyDescent="0.4">
      <c r="A68" s="26">
        <v>1300</v>
      </c>
      <c r="B68" s="27" t="s">
        <v>50</v>
      </c>
      <c r="C68" s="28"/>
      <c r="D68" s="28"/>
      <c r="E68" s="41" t="s">
        <v>51</v>
      </c>
      <c r="F68" s="30"/>
      <c r="G68" s="60"/>
      <c r="H68" s="32" t="str">
        <f>IF(SUMIFS(E69:E70,G69:G70,"&lt;=4",G69:G70,"&gt;=1")=30,"yes","no")</f>
        <v>no</v>
      </c>
    </row>
    <row r="69" spans="1:8" ht="15" customHeight="1" x14ac:dyDescent="0.4">
      <c r="A69" s="33" t="s">
        <v>31</v>
      </c>
      <c r="B69" s="34">
        <v>71051</v>
      </c>
      <c r="C69" s="34">
        <v>11494</v>
      </c>
      <c r="D69" s="34" t="s">
        <v>52</v>
      </c>
      <c r="E69" s="33">
        <v>15</v>
      </c>
      <c r="F69" s="40"/>
      <c r="G69" s="37"/>
      <c r="H69" s="57"/>
    </row>
    <row r="70" spans="1:8" ht="15" customHeight="1" x14ac:dyDescent="0.4">
      <c r="A70" s="33" t="s">
        <v>32</v>
      </c>
      <c r="B70" s="34">
        <v>71052</v>
      </c>
      <c r="C70" s="34">
        <v>11495</v>
      </c>
      <c r="D70" s="34" t="s">
        <v>53</v>
      </c>
      <c r="E70" s="33">
        <v>15</v>
      </c>
      <c r="F70" s="40"/>
      <c r="G70" s="37"/>
      <c r="H70" s="38"/>
    </row>
    <row r="71" spans="1:8" ht="25" customHeight="1" x14ac:dyDescent="0.4">
      <c r="A71" s="26">
        <v>8000</v>
      </c>
      <c r="B71" s="27" t="s">
        <v>128</v>
      </c>
      <c r="C71" s="28"/>
      <c r="D71" s="28"/>
      <c r="E71" s="41" t="s">
        <v>51</v>
      </c>
      <c r="F71" s="30"/>
      <c r="G71" s="60"/>
      <c r="H71" s="32" t="str">
        <f>IF(SUMIFS(E72,G72,"&lt;=4",G72,"&gt;=1")=30,"yes","no")</f>
        <v>no</v>
      </c>
    </row>
    <row r="72" spans="1:8" ht="15" customHeight="1" x14ac:dyDescent="0.4">
      <c r="A72" s="33"/>
      <c r="B72" s="34">
        <v>80000</v>
      </c>
      <c r="C72" s="34">
        <v>88888</v>
      </c>
      <c r="D72" s="120" t="s">
        <v>54</v>
      </c>
      <c r="E72" s="33">
        <v>30</v>
      </c>
      <c r="F72" s="40"/>
      <c r="G72" s="37"/>
      <c r="H72" s="121"/>
    </row>
    <row r="73" spans="1:8" x14ac:dyDescent="0.4">
      <c r="A73" s="40"/>
      <c r="B73" s="122"/>
      <c r="C73" s="122"/>
      <c r="D73" s="123"/>
      <c r="E73" s="40"/>
      <c r="F73" s="40"/>
      <c r="G73" s="124"/>
      <c r="H73" s="125"/>
    </row>
    <row r="74" spans="1:8" x14ac:dyDescent="0.4">
      <c r="A74" s="126" t="s">
        <v>55</v>
      </c>
      <c r="G74" s="124"/>
      <c r="H74" s="125"/>
    </row>
    <row r="75" spans="1:8" ht="15" customHeight="1" x14ac:dyDescent="0.4">
      <c r="A75" s="33" t="s">
        <v>31</v>
      </c>
      <c r="B75" s="58"/>
      <c r="C75" s="58"/>
      <c r="D75" s="58"/>
      <c r="E75" s="59"/>
      <c r="F75" s="40"/>
      <c r="G75" s="37"/>
      <c r="H75" s="125"/>
    </row>
    <row r="76" spans="1:8" ht="15" customHeight="1" x14ac:dyDescent="0.4">
      <c r="A76" s="33" t="s">
        <v>32</v>
      </c>
      <c r="B76" s="58"/>
      <c r="C76" s="58"/>
      <c r="D76" s="58"/>
      <c r="E76" s="59"/>
      <c r="F76" s="40"/>
      <c r="G76" s="37"/>
      <c r="H76" s="125"/>
    </row>
    <row r="77" spans="1:8" ht="15" customHeight="1" x14ac:dyDescent="0.4">
      <c r="A77" s="33" t="s">
        <v>33</v>
      </c>
      <c r="B77" s="58"/>
      <c r="C77" s="58"/>
      <c r="D77" s="58"/>
      <c r="E77" s="59"/>
      <c r="F77" s="40"/>
      <c r="G77" s="37"/>
      <c r="H77" s="125"/>
    </row>
    <row r="78" spans="1:8" ht="15" customHeight="1" x14ac:dyDescent="0.4">
      <c r="A78" s="33" t="s">
        <v>34</v>
      </c>
      <c r="B78" s="58"/>
      <c r="C78" s="58"/>
      <c r="D78" s="58"/>
      <c r="E78" s="59"/>
      <c r="F78" s="40"/>
      <c r="G78" s="37"/>
      <c r="H78" s="125"/>
    </row>
    <row r="79" spans="1:8" ht="15" customHeight="1" x14ac:dyDescent="0.4">
      <c r="A79" s="33" t="s">
        <v>39</v>
      </c>
      <c r="B79" s="58"/>
      <c r="C79" s="58"/>
      <c r="D79" s="58"/>
      <c r="E79" s="59"/>
      <c r="F79" s="40"/>
      <c r="G79" s="37"/>
      <c r="H79" s="125"/>
    </row>
    <row r="80" spans="1:8" x14ac:dyDescent="0.4">
      <c r="A80" s="126"/>
      <c r="G80" s="124"/>
      <c r="H80" s="125"/>
    </row>
    <row r="81" spans="1:9" x14ac:dyDescent="0.4">
      <c r="A81" s="126" t="s">
        <v>56</v>
      </c>
      <c r="G81" s="124"/>
      <c r="H81" s="125"/>
    </row>
    <row r="82" spans="1:9" ht="15" customHeight="1" x14ac:dyDescent="0.4">
      <c r="A82" s="33" t="s">
        <v>31</v>
      </c>
      <c r="B82" s="58"/>
      <c r="C82" s="58"/>
      <c r="D82" s="58"/>
      <c r="E82" s="59"/>
      <c r="F82" s="40"/>
      <c r="G82" s="127"/>
      <c r="H82" s="125"/>
    </row>
    <row r="83" spans="1:9" ht="15" customHeight="1" x14ac:dyDescent="0.4">
      <c r="A83" s="33" t="s">
        <v>32</v>
      </c>
      <c r="B83" s="58"/>
      <c r="C83" s="58"/>
      <c r="D83" s="58"/>
      <c r="E83" s="59"/>
      <c r="F83" s="40"/>
      <c r="G83" s="127"/>
      <c r="H83" s="125"/>
    </row>
    <row r="84" spans="1:9" ht="15" customHeight="1" x14ac:dyDescent="0.4">
      <c r="A84" s="33" t="s">
        <v>33</v>
      </c>
      <c r="B84" s="58"/>
      <c r="C84" s="58"/>
      <c r="D84" s="58"/>
      <c r="E84" s="59"/>
      <c r="F84" s="40"/>
      <c r="G84" s="127"/>
      <c r="H84" s="125"/>
    </row>
    <row r="85" spans="1:9" ht="15" customHeight="1" x14ac:dyDescent="0.4">
      <c r="A85" s="33" t="s">
        <v>34</v>
      </c>
      <c r="B85" s="58"/>
      <c r="C85" s="58"/>
      <c r="D85" s="58"/>
      <c r="E85" s="59"/>
      <c r="F85" s="40"/>
      <c r="G85" s="127"/>
      <c r="H85" s="125"/>
    </row>
    <row r="86" spans="1:9" ht="15" customHeight="1" x14ac:dyDescent="0.4">
      <c r="A86" s="33" t="s">
        <v>39</v>
      </c>
      <c r="B86" s="58"/>
      <c r="C86" s="58"/>
      <c r="D86" s="58"/>
      <c r="E86" s="59"/>
      <c r="F86" s="40"/>
      <c r="G86" s="127"/>
      <c r="H86" s="125"/>
    </row>
    <row r="87" spans="1:9" x14ac:dyDescent="0.4">
      <c r="A87" s="126"/>
      <c r="D87" s="128"/>
      <c r="E87" s="128"/>
      <c r="G87" s="129" t="str">
        <f>IF(G88&gt;0,SUM(SUMPRODUCT(E20,G20),SUMPRODUCT(E24:E27,G24:G27),SUMPRODUCT(E29:E31,G29:G31),SUMPRODUCT(E34:E50,G34:G50),SUMPRODUCT(E53:E67,G53:G67),SUMPRODUCT(E69:E70,G69:G70),SUMPRODUCT(E72,G72))/G88,"")</f>
        <v/>
      </c>
      <c r="H87" s="130" t="s">
        <v>57</v>
      </c>
    </row>
    <row r="88" spans="1:9" x14ac:dyDescent="0.4">
      <c r="A88" s="126"/>
      <c r="D88" s="128"/>
      <c r="E88" s="128"/>
      <c r="G88" s="131">
        <f>SUMIFS(E20,G20,"&lt;=4",G20,"&gt;=1")+SUMIFS(E24:E27,G24:G27,"&lt;=4",G24:G27,"&gt;=1")+SUMIFS(E29:E31,G29:G31,"&lt;=4",G29:G31,"&gt;=1")+SUMIFS(E34:E50,G34:G50,"&lt;=4",G34:G50,"&gt;=1")+SUMIFS(E53:E67,G53:G67,"&lt;=4",G53:G67,"&gt;=1")+SUMIFS(E69:E70,G69:G70,"&lt;=4",G69:G70,"&gt;=1")+SUMIFS(E72,G72,"&lt;=4",G72,"&gt;=1")</f>
        <v>0</v>
      </c>
      <c r="H88" s="130" t="s">
        <v>58</v>
      </c>
    </row>
    <row r="89" spans="1:9" x14ac:dyDescent="0.4">
      <c r="A89" s="126" t="s">
        <v>59</v>
      </c>
      <c r="E89" s="128"/>
      <c r="G89" s="131">
        <f>SUMIFS(E19,G19,"ub")+SUMIFS(E20,G20,"&lt;=4",G20,"&gt;=1")+SUMIFS(E24:E27,G24:G27,"&lt;=4",G24:G27,"&gt;=1")+SUMIFS(E29:E31,G29:G31,"&lt;=4",G29:G31,"&gt;=1")+SUMIFS(E34:E50,G34:G50,"&lt;=4",G34:G50,"&gt;=1")+SUMIFS(E53:E67,G53:G67,"&lt;=4",G53:G67,"&gt;=1")+SUMIFS(E69:E70,G69:G70,"&lt;=4",G69:G70,"&gt;=1")+SUMIFS(E72,G72,"&lt;=4",G72,"&gt;=1")+SUMIFS(E24:E27,G24:G27,"ub")+SUMIFS(E34:E50,G34:G50,"ub")+SUMIFS(E53:E67,G53:G67,"ub")</f>
        <v>0</v>
      </c>
      <c r="H89" s="130" t="s">
        <v>60</v>
      </c>
      <c r="I89" s="132"/>
    </row>
    <row r="90" spans="1:9" ht="18.45" x14ac:dyDescent="0.4">
      <c r="A90" s="12" t="s">
        <v>61</v>
      </c>
      <c r="G90" s="133" t="str">
        <f>IF(ISNUMBER(G87),IF((G87-INT(G87*10)/10)=0.05,(ROUND(G87,1)-0.1),ROUND(G87,1)),"")</f>
        <v/>
      </c>
      <c r="H90" s="130"/>
    </row>
    <row r="91" spans="1:9" x14ac:dyDescent="0.4">
      <c r="A91" s="126"/>
      <c r="G91" s="134"/>
    </row>
    <row r="92" spans="1:9" ht="15.45" x14ac:dyDescent="0.4">
      <c r="A92" s="4" t="s">
        <v>62</v>
      </c>
    </row>
    <row r="93" spans="1:9" ht="30" customHeight="1" x14ac:dyDescent="0.4">
      <c r="A93" s="240" t="s">
        <v>63</v>
      </c>
      <c r="B93" s="240"/>
      <c r="C93" s="240"/>
      <c r="D93" s="240"/>
      <c r="E93" s="240"/>
      <c r="F93" s="136"/>
    </row>
    <row r="94" spans="1:9" ht="14.7" customHeight="1" x14ac:dyDescent="0.4">
      <c r="A94" s="137" t="s">
        <v>64</v>
      </c>
      <c r="B94" s="138"/>
      <c r="C94" s="138"/>
      <c r="D94" s="138"/>
      <c r="E94" s="139"/>
      <c r="F94" s="140"/>
    </row>
    <row r="95" spans="1:9" ht="50.15" customHeight="1" x14ac:dyDescent="0.4">
      <c r="A95" s="141" t="s">
        <v>65</v>
      </c>
      <c r="B95" s="142"/>
      <c r="C95" s="142"/>
      <c r="D95" s="142" t="s">
        <v>66</v>
      </c>
      <c r="E95" s="143"/>
      <c r="F95" s="144"/>
    </row>
  </sheetData>
  <sheetProtection insertRows="0" selectLockedCells="1"/>
  <mergeCells count="6">
    <mergeCell ref="A93:E93"/>
    <mergeCell ref="A4:E4"/>
    <mergeCell ref="A7:E7"/>
    <mergeCell ref="A8:E8"/>
    <mergeCell ref="A10:E10"/>
    <mergeCell ref="A15:E15"/>
  </mergeCells>
  <conditionalFormatting sqref="I19">
    <cfRule type="containsText" dxfId="155" priority="138" operator="containsText" text="u">
      <formula>NOT(ISERROR(SEARCH("u",I19)))</formula>
    </cfRule>
  </conditionalFormatting>
  <conditionalFormatting sqref="G19">
    <cfRule type="containsText" dxfId="154" priority="133" operator="containsText" text="ub">
      <formula>NOT(ISERROR(SEARCH("ub",G19)))</formula>
    </cfRule>
    <cfRule type="cellIs" dxfId="153" priority="134" operator="notEqual">
      <formula>"ub"</formula>
    </cfRule>
  </conditionalFormatting>
  <conditionalFormatting sqref="G20">
    <cfRule type="cellIs" dxfId="152" priority="136" operator="greaterThan">
      <formula>4</formula>
    </cfRule>
    <cfRule type="cellIs" dxfId="151" priority="137" operator="lessThan">
      <formula>1</formula>
    </cfRule>
  </conditionalFormatting>
  <conditionalFormatting sqref="G20">
    <cfRule type="cellIs" dxfId="150" priority="135" operator="between">
      <formula>0.99999999</formula>
      <formula>4.00000001</formula>
    </cfRule>
  </conditionalFormatting>
  <conditionalFormatting sqref="H18 H70 H68">
    <cfRule type="containsText" dxfId="149" priority="132" operator="containsText" text="yes">
      <formula>NOT(ISERROR(SEARCH("yes",H18)))</formula>
    </cfRule>
  </conditionalFormatting>
  <conditionalFormatting sqref="H21:H23">
    <cfRule type="containsText" dxfId="148" priority="131" operator="containsText" text="yes">
      <formula>NOT(ISERROR(SEARCH("yes",H21)))</formula>
    </cfRule>
  </conditionalFormatting>
  <conditionalFormatting sqref="H28">
    <cfRule type="containsText" dxfId="147" priority="130" operator="containsText" text="yes">
      <formula>NOT(ISERROR(SEARCH("yes",H28)))</formula>
    </cfRule>
  </conditionalFormatting>
  <conditionalFormatting sqref="H32">
    <cfRule type="containsText" dxfId="146" priority="129" operator="containsText" text="yes">
      <formula>NOT(ISERROR(SEARCH("yes",H32)))</formula>
    </cfRule>
  </conditionalFormatting>
  <conditionalFormatting sqref="H51">
    <cfRule type="containsText" dxfId="145" priority="128" operator="containsText" text="yes">
      <formula>NOT(ISERROR(SEARCH("yes",H51)))</formula>
    </cfRule>
  </conditionalFormatting>
  <conditionalFormatting sqref="H71">
    <cfRule type="containsText" dxfId="144" priority="127" operator="containsText" text="yes">
      <formula>NOT(ISERROR(SEARCH("yes",H71)))</formula>
    </cfRule>
  </conditionalFormatting>
  <conditionalFormatting sqref="G24">
    <cfRule type="containsText" dxfId="143" priority="123" operator="containsText" text="ub">
      <formula>NOT(ISERROR(SEARCH("ub",G24)))</formula>
    </cfRule>
    <cfRule type="cellIs" dxfId="142" priority="124" operator="between">
      <formula>0.99999999</formula>
      <formula>4.00000001</formula>
    </cfRule>
    <cfRule type="cellIs" dxfId="141" priority="125" operator="greaterThan">
      <formula>4</formula>
    </cfRule>
    <cfRule type="cellIs" dxfId="140" priority="126" operator="lessThan">
      <formula>1</formula>
    </cfRule>
  </conditionalFormatting>
  <conditionalFormatting sqref="G25">
    <cfRule type="containsText" dxfId="139" priority="119" operator="containsText" text="ub">
      <formula>NOT(ISERROR(SEARCH("ub",G25)))</formula>
    </cfRule>
    <cfRule type="cellIs" dxfId="138" priority="120" operator="between">
      <formula>0.99999999</formula>
      <formula>4.00000001</formula>
    </cfRule>
    <cfRule type="cellIs" dxfId="137" priority="121" operator="greaterThan">
      <formula>4</formula>
    </cfRule>
    <cfRule type="cellIs" dxfId="136" priority="122" operator="lessThan">
      <formula>1</formula>
    </cfRule>
  </conditionalFormatting>
  <conditionalFormatting sqref="G26">
    <cfRule type="containsText" dxfId="135" priority="115" operator="containsText" text="ub">
      <formula>NOT(ISERROR(SEARCH("ub",G26)))</formula>
    </cfRule>
    <cfRule type="cellIs" dxfId="134" priority="116" operator="between">
      <formula>0.99999999</formula>
      <formula>4.00000001</formula>
    </cfRule>
    <cfRule type="cellIs" dxfId="133" priority="117" operator="greaterThan">
      <formula>4</formula>
    </cfRule>
    <cfRule type="cellIs" dxfId="132" priority="118" operator="lessThan">
      <formula>1</formula>
    </cfRule>
  </conditionalFormatting>
  <conditionalFormatting sqref="G27">
    <cfRule type="containsText" dxfId="131" priority="111" operator="containsText" text="ub">
      <formula>NOT(ISERROR(SEARCH("ub",G27)))</formula>
    </cfRule>
    <cfRule type="cellIs" dxfId="130" priority="112" operator="between">
      <formula>0.99999999</formula>
      <formula>4.00000001</formula>
    </cfRule>
    <cfRule type="cellIs" dxfId="129" priority="113" operator="greaterThan">
      <formula>4</formula>
    </cfRule>
    <cfRule type="cellIs" dxfId="128" priority="114" operator="lessThan">
      <formula>1</formula>
    </cfRule>
  </conditionalFormatting>
  <conditionalFormatting sqref="G29">
    <cfRule type="cellIs" dxfId="127" priority="108" operator="between">
      <formula>0.99999999</formula>
      <formula>4.00000001</formula>
    </cfRule>
    <cfRule type="cellIs" dxfId="126" priority="109" operator="greaterThan">
      <formula>4</formula>
    </cfRule>
    <cfRule type="cellIs" dxfId="125" priority="110" operator="lessThan">
      <formula>1</formula>
    </cfRule>
  </conditionalFormatting>
  <conditionalFormatting sqref="G38">
    <cfRule type="containsText" dxfId="124" priority="104" operator="containsText" text="ub">
      <formula>NOT(ISERROR(SEARCH("ub",G38)))</formula>
    </cfRule>
    <cfRule type="cellIs" dxfId="123" priority="105" operator="between">
      <formula>0.99999999</formula>
      <formula>4.00000001</formula>
    </cfRule>
    <cfRule type="cellIs" dxfId="122" priority="106" operator="greaterThan">
      <formula>4</formula>
    </cfRule>
    <cfRule type="cellIs" dxfId="121" priority="107" operator="lessThan">
      <formula>1</formula>
    </cfRule>
  </conditionalFormatting>
  <conditionalFormatting sqref="G58">
    <cfRule type="cellIs" dxfId="120" priority="101" operator="between">
      <formula>0.99999999</formula>
      <formula>5.00000001</formula>
    </cfRule>
    <cfRule type="cellIs" dxfId="119" priority="102" operator="greaterThan">
      <formula>4</formula>
    </cfRule>
    <cfRule type="cellIs" dxfId="118" priority="103" operator="lessThan">
      <formula>1</formula>
    </cfRule>
  </conditionalFormatting>
  <conditionalFormatting sqref="G47">
    <cfRule type="containsText" dxfId="117" priority="97" operator="containsText" text="ub">
      <formula>NOT(ISERROR(SEARCH("ub",G47)))</formula>
    </cfRule>
    <cfRule type="cellIs" dxfId="116" priority="98" operator="between">
      <formula>0.99999999</formula>
      <formula>4.00000001</formula>
    </cfRule>
    <cfRule type="cellIs" dxfId="115" priority="99" operator="greaterThan">
      <formula>4</formula>
    </cfRule>
    <cfRule type="cellIs" dxfId="114" priority="100" operator="lessThan">
      <formula>1</formula>
    </cfRule>
  </conditionalFormatting>
  <conditionalFormatting sqref="G48">
    <cfRule type="containsText" dxfId="113" priority="93" operator="containsText" text="ub">
      <formula>NOT(ISERROR(SEARCH("ub",G48)))</formula>
    </cfRule>
    <cfRule type="cellIs" dxfId="112" priority="94" operator="between">
      <formula>0.99999999</formula>
      <formula>4.00000001</formula>
    </cfRule>
    <cfRule type="cellIs" dxfId="111" priority="95" operator="greaterThan">
      <formula>4</formula>
    </cfRule>
    <cfRule type="cellIs" dxfId="110" priority="96" operator="lessThan">
      <formula>1</formula>
    </cfRule>
  </conditionalFormatting>
  <conditionalFormatting sqref="G49">
    <cfRule type="containsText" dxfId="109" priority="89" operator="containsText" text="ub">
      <formula>NOT(ISERROR(SEARCH("ub",G49)))</formula>
    </cfRule>
    <cfRule type="cellIs" dxfId="108" priority="90" operator="between">
      <formula>0.99999999</formula>
      <formula>4.00000001</formula>
    </cfRule>
    <cfRule type="cellIs" dxfId="107" priority="91" operator="greaterThan">
      <formula>4</formula>
    </cfRule>
    <cfRule type="cellIs" dxfId="106" priority="92" operator="lessThan">
      <formula>1</formula>
    </cfRule>
  </conditionalFormatting>
  <conditionalFormatting sqref="G43">
    <cfRule type="containsText" dxfId="105" priority="85" operator="containsText" text="ub">
      <formula>NOT(ISERROR(SEARCH("ub",G43)))</formula>
    </cfRule>
    <cfRule type="cellIs" dxfId="104" priority="86" operator="between">
      <formula>0.99999999</formula>
      <formula>4.00000001</formula>
    </cfRule>
    <cfRule type="cellIs" dxfId="103" priority="87" operator="greaterThan">
      <formula>4</formula>
    </cfRule>
    <cfRule type="cellIs" dxfId="102" priority="88" operator="lessThan">
      <formula>1</formula>
    </cfRule>
  </conditionalFormatting>
  <conditionalFormatting sqref="G44">
    <cfRule type="containsText" dxfId="101" priority="81" operator="containsText" text="ub">
      <formula>NOT(ISERROR(SEARCH("ub",G44)))</formula>
    </cfRule>
    <cfRule type="cellIs" dxfId="100" priority="82" operator="between">
      <formula>0.99999999</formula>
      <formula>4.00000001</formula>
    </cfRule>
    <cfRule type="cellIs" dxfId="99" priority="83" operator="greaterThan">
      <formula>4</formula>
    </cfRule>
    <cfRule type="cellIs" dxfId="98" priority="84" operator="lessThan">
      <formula>1</formula>
    </cfRule>
  </conditionalFormatting>
  <conditionalFormatting sqref="G45">
    <cfRule type="containsText" dxfId="97" priority="77" operator="containsText" text="ub">
      <formula>NOT(ISERROR(SEARCH("ub",G45)))</formula>
    </cfRule>
    <cfRule type="cellIs" dxfId="96" priority="78" operator="between">
      <formula>0.99999999</formula>
      <formula>4.00000001</formula>
    </cfRule>
    <cfRule type="cellIs" dxfId="95" priority="79" operator="greaterThan">
      <formula>4</formula>
    </cfRule>
    <cfRule type="cellIs" dxfId="94" priority="80" operator="lessThan">
      <formula>1</formula>
    </cfRule>
  </conditionalFormatting>
  <conditionalFormatting sqref="G50">
    <cfRule type="containsText" dxfId="93" priority="69" operator="containsText" text="ub">
      <formula>NOT(ISERROR(SEARCH("ub",G50)))</formula>
    </cfRule>
    <cfRule type="cellIs" dxfId="92" priority="70" operator="between">
      <formula>0.99999999</formula>
      <formula>4.00000001</formula>
    </cfRule>
    <cfRule type="cellIs" dxfId="91" priority="71" operator="greaterThan">
      <formula>4</formula>
    </cfRule>
    <cfRule type="cellIs" dxfId="90" priority="72" operator="lessThan">
      <formula>1</formula>
    </cfRule>
  </conditionalFormatting>
  <conditionalFormatting sqref="G41">
    <cfRule type="containsText" dxfId="89" priority="73" operator="containsText" text="ub">
      <formula>NOT(ISERROR(SEARCH("ub",G41)))</formula>
    </cfRule>
    <cfRule type="cellIs" dxfId="88" priority="74" operator="between">
      <formula>0.99999999</formula>
      <formula>4.00000001</formula>
    </cfRule>
    <cfRule type="cellIs" dxfId="87" priority="75" operator="greaterThan">
      <formula>4</formula>
    </cfRule>
    <cfRule type="cellIs" dxfId="86" priority="76" operator="lessThan">
      <formula>1</formula>
    </cfRule>
  </conditionalFormatting>
  <conditionalFormatting sqref="G36">
    <cfRule type="containsText" dxfId="85" priority="57" operator="containsText" text="ub">
      <formula>NOT(ISERROR(SEARCH("ub",G36)))</formula>
    </cfRule>
    <cfRule type="cellIs" dxfId="84" priority="58" operator="between">
      <formula>0.99999999</formula>
      <formula>4.00000001</formula>
    </cfRule>
    <cfRule type="cellIs" dxfId="83" priority="59" operator="greaterThan">
      <formula>4</formula>
    </cfRule>
    <cfRule type="cellIs" dxfId="82" priority="60" operator="lessThan">
      <formula>1</formula>
    </cfRule>
  </conditionalFormatting>
  <conditionalFormatting sqref="G34">
    <cfRule type="containsText" dxfId="81" priority="65" operator="containsText" text="ub">
      <formula>NOT(ISERROR(SEARCH("ub",G34)))</formula>
    </cfRule>
    <cfRule type="cellIs" dxfId="80" priority="66" operator="between">
      <formula>0.99999999</formula>
      <formula>4.00000001</formula>
    </cfRule>
    <cfRule type="cellIs" dxfId="79" priority="67" operator="greaterThan">
      <formula>4</formula>
    </cfRule>
    <cfRule type="cellIs" dxfId="78" priority="68" operator="lessThan">
      <formula>1</formula>
    </cfRule>
  </conditionalFormatting>
  <conditionalFormatting sqref="G35">
    <cfRule type="containsText" dxfId="77" priority="61" operator="containsText" text="ub">
      <formula>NOT(ISERROR(SEARCH("ub",G35)))</formula>
    </cfRule>
    <cfRule type="cellIs" dxfId="76" priority="62" operator="between">
      <formula>0.99999999</formula>
      <formula>4.00000001</formula>
    </cfRule>
    <cfRule type="cellIs" dxfId="75" priority="63" operator="greaterThan">
      <formula>4</formula>
    </cfRule>
    <cfRule type="cellIs" dxfId="74" priority="64" operator="lessThan">
      <formula>1</formula>
    </cfRule>
  </conditionalFormatting>
  <conditionalFormatting sqref="G37">
    <cfRule type="containsText" dxfId="73" priority="53" operator="containsText" text="ub">
      <formula>NOT(ISERROR(SEARCH("ub",G37)))</formula>
    </cfRule>
    <cfRule type="cellIs" dxfId="72" priority="54" operator="between">
      <formula>0.99999999</formula>
      <formula>4.00000001</formula>
    </cfRule>
    <cfRule type="cellIs" dxfId="71" priority="55" operator="greaterThan">
      <formula>4</formula>
    </cfRule>
    <cfRule type="cellIs" dxfId="70" priority="56" operator="lessThan">
      <formula>1</formula>
    </cfRule>
  </conditionalFormatting>
  <conditionalFormatting sqref="G69:G70">
    <cfRule type="cellIs" dxfId="69" priority="51" operator="greaterThan">
      <formula>4</formula>
    </cfRule>
    <cfRule type="cellIs" dxfId="68" priority="52" operator="lessThan">
      <formula>1</formula>
    </cfRule>
  </conditionalFormatting>
  <conditionalFormatting sqref="G69:G70">
    <cfRule type="cellIs" dxfId="67" priority="50" operator="between">
      <formula>0.99999999</formula>
      <formula>4.00000001</formula>
    </cfRule>
  </conditionalFormatting>
  <conditionalFormatting sqref="G72">
    <cfRule type="cellIs" dxfId="66" priority="48" operator="greaterThan">
      <formula>4</formula>
    </cfRule>
    <cfRule type="cellIs" dxfId="65" priority="49" operator="lessThan">
      <formula>1</formula>
    </cfRule>
  </conditionalFormatting>
  <conditionalFormatting sqref="G72">
    <cfRule type="cellIs" dxfId="64" priority="47" operator="between">
      <formula>0.99999999</formula>
      <formula>4.00000001</formula>
    </cfRule>
  </conditionalFormatting>
  <conditionalFormatting sqref="G75:G79">
    <cfRule type="containsText" dxfId="63" priority="43" operator="containsText" text="ub">
      <formula>NOT(ISERROR(SEARCH("ub",G75)))</formula>
    </cfRule>
    <cfRule type="cellIs" dxfId="62" priority="44" operator="between">
      <formula>0.99999999</formula>
      <formula>4.00000001</formula>
    </cfRule>
    <cfRule type="cellIs" dxfId="61" priority="45" operator="greaterThan">
      <formula>4</formula>
    </cfRule>
    <cfRule type="cellIs" dxfId="60" priority="46" operator="lessThan">
      <formula>1</formula>
    </cfRule>
  </conditionalFormatting>
  <conditionalFormatting sqref="G30">
    <cfRule type="cellIs" dxfId="59" priority="40" operator="between">
      <formula>0.99999999</formula>
      <formula>4.00000001</formula>
    </cfRule>
    <cfRule type="cellIs" dxfId="58" priority="41" operator="greaterThan">
      <formula>4</formula>
    </cfRule>
    <cfRule type="cellIs" dxfId="57" priority="42" operator="lessThan">
      <formula>1</formula>
    </cfRule>
  </conditionalFormatting>
  <conditionalFormatting sqref="G31">
    <cfRule type="cellIs" dxfId="56" priority="37" operator="between">
      <formula>0.99999999</formula>
      <formula>4.00000001</formula>
    </cfRule>
    <cfRule type="cellIs" dxfId="55" priority="38" operator="greaterThan">
      <formula>4</formula>
    </cfRule>
    <cfRule type="cellIs" dxfId="54" priority="39" operator="lessThan">
      <formula>1</formula>
    </cfRule>
  </conditionalFormatting>
  <conditionalFormatting sqref="G60">
    <cfRule type="containsText" dxfId="53" priority="33" operator="containsText" text="ub">
      <formula>NOT(ISERROR(SEARCH("ub",G60)))</formula>
    </cfRule>
    <cfRule type="cellIs" dxfId="52" priority="34" operator="between">
      <formula>0.99999999</formula>
      <formula>4.00000001</formula>
    </cfRule>
    <cfRule type="cellIs" dxfId="51" priority="35" operator="greaterThan">
      <formula>4</formula>
    </cfRule>
    <cfRule type="cellIs" dxfId="50" priority="36" operator="lessThan">
      <formula>1</formula>
    </cfRule>
  </conditionalFormatting>
  <conditionalFormatting sqref="G61">
    <cfRule type="containsText" dxfId="49" priority="29" operator="containsText" text="ub">
      <formula>NOT(ISERROR(SEARCH("ub",G61)))</formula>
    </cfRule>
    <cfRule type="cellIs" dxfId="48" priority="30" operator="between">
      <formula>0.99999999</formula>
      <formula>4.00000001</formula>
    </cfRule>
    <cfRule type="cellIs" dxfId="47" priority="31" operator="greaterThan">
      <formula>4</formula>
    </cfRule>
    <cfRule type="cellIs" dxfId="46" priority="32" operator="lessThan">
      <formula>1</formula>
    </cfRule>
  </conditionalFormatting>
  <conditionalFormatting sqref="G62">
    <cfRule type="containsText" dxfId="45" priority="25" operator="containsText" text="ub">
      <formula>NOT(ISERROR(SEARCH("ub",G62)))</formula>
    </cfRule>
    <cfRule type="cellIs" dxfId="44" priority="26" operator="between">
      <formula>0.99999999</formula>
      <formula>4.00000001</formula>
    </cfRule>
    <cfRule type="cellIs" dxfId="43" priority="27" operator="greaterThan">
      <formula>4</formula>
    </cfRule>
    <cfRule type="cellIs" dxfId="42" priority="28" operator="lessThan">
      <formula>1</formula>
    </cfRule>
  </conditionalFormatting>
  <conditionalFormatting sqref="G53:G54">
    <cfRule type="containsText" dxfId="41" priority="21" operator="containsText" text="ub">
      <formula>NOT(ISERROR(SEARCH("ub",G53)))</formula>
    </cfRule>
    <cfRule type="cellIs" dxfId="40" priority="22" operator="between">
      <formula>0.99999999</formula>
      <formula>4.00000001</formula>
    </cfRule>
    <cfRule type="cellIs" dxfId="39" priority="23" operator="greaterThan">
      <formula>4</formula>
    </cfRule>
    <cfRule type="cellIs" dxfId="38" priority="24" operator="lessThan">
      <formula>1</formula>
    </cfRule>
  </conditionalFormatting>
  <conditionalFormatting sqref="G55">
    <cfRule type="containsText" dxfId="37" priority="17" operator="containsText" text="ub">
      <formula>NOT(ISERROR(SEARCH("ub",G55)))</formula>
    </cfRule>
    <cfRule type="cellIs" dxfId="36" priority="18" operator="between">
      <formula>0.99999999</formula>
      <formula>4.00000001</formula>
    </cfRule>
    <cfRule type="cellIs" dxfId="35" priority="19" operator="greaterThan">
      <formula>4</formula>
    </cfRule>
    <cfRule type="cellIs" dxfId="34" priority="20" operator="lessThan">
      <formula>1</formula>
    </cfRule>
  </conditionalFormatting>
  <conditionalFormatting sqref="G66">
    <cfRule type="containsText" dxfId="33" priority="13" operator="containsText" text="ub">
      <formula>NOT(ISERROR(SEARCH("ub",G66)))</formula>
    </cfRule>
    <cfRule type="cellIs" dxfId="32" priority="14" operator="between">
      <formula>0.99999999</formula>
      <formula>4.00000001</formula>
    </cfRule>
    <cfRule type="cellIs" dxfId="31" priority="15" operator="greaterThan">
      <formula>4</formula>
    </cfRule>
    <cfRule type="cellIs" dxfId="30" priority="16" operator="lessThan">
      <formula>1</formula>
    </cfRule>
  </conditionalFormatting>
  <conditionalFormatting sqref="G67">
    <cfRule type="containsText" dxfId="29" priority="9" operator="containsText" text="ub">
      <formula>NOT(ISERROR(SEARCH("ub",G67)))</formula>
    </cfRule>
    <cfRule type="cellIs" dxfId="28" priority="10" operator="between">
      <formula>0.99999999</formula>
      <formula>4.00000001</formula>
    </cfRule>
    <cfRule type="cellIs" dxfId="27" priority="11" operator="greaterThan">
      <formula>4</formula>
    </cfRule>
    <cfRule type="cellIs" dxfId="26" priority="12" operator="lessThan">
      <formula>1</formula>
    </cfRule>
  </conditionalFormatting>
  <conditionalFormatting sqref="G64">
    <cfRule type="containsText" dxfId="25" priority="5" operator="containsText" text="ub">
      <formula>NOT(ISERROR(SEARCH("ub",G64)))</formula>
    </cfRule>
    <cfRule type="cellIs" dxfId="24" priority="6" operator="between">
      <formula>0.99999999</formula>
      <formula>4.00000001</formula>
    </cfRule>
    <cfRule type="cellIs" dxfId="23" priority="7" operator="greaterThan">
      <formula>4</formula>
    </cfRule>
    <cfRule type="cellIs" dxfId="22" priority="8" operator="lessThan">
      <formula>1</formula>
    </cfRule>
  </conditionalFormatting>
  <conditionalFormatting sqref="G65">
    <cfRule type="containsText" dxfId="21" priority="1" operator="containsText" text="ub">
      <formula>NOT(ISERROR(SEARCH("ub",G65)))</formula>
    </cfRule>
    <cfRule type="cellIs" dxfId="20" priority="2" operator="between">
      <formula>0.99999999</formula>
      <formula>4.00000001</formula>
    </cfRule>
    <cfRule type="cellIs" dxfId="19" priority="3" operator="greaterThan">
      <formula>4</formula>
    </cfRule>
    <cfRule type="cellIs" dxfId="18" priority="4" operator="lessThan">
      <formula>1</formula>
    </cfRule>
  </conditionalFormatting>
  <pageMargins left="0.78740157480314965" right="0.78740157480314965" top="0.59055118110236227" bottom="0.59055118110236227" header="0.31496062992125984" footer="0.31496062992125984"/>
  <pageSetup paperSize="9" fitToHeight="0" orientation="portrait" horizontalDpi="1200" verticalDpi="1200" r:id="rId1"/>
  <rowBreaks count="1" manualBreakCount="1">
    <brk id="4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7"/>
  <sheetViews>
    <sheetView tabSelected="1" zoomScaleNormal="100" workbookViewId="0">
      <selection activeCell="G89" sqref="G89"/>
    </sheetView>
  </sheetViews>
  <sheetFormatPr baseColWidth="10" defaultRowHeight="14.6" outlineLevelRow="1" x14ac:dyDescent="0.4"/>
  <cols>
    <col min="1" max="1" width="5.15234375" customWidth="1"/>
    <col min="2" max="3" width="7.53515625" customWidth="1"/>
    <col min="4" max="4" width="58.61328125" customWidth="1"/>
    <col min="5" max="5" width="5.84375" customWidth="1"/>
    <col min="6" max="6" width="1.69140625" customWidth="1"/>
    <col min="7" max="7" width="7" style="17" customWidth="1"/>
    <col min="8" max="8" width="8.15234375" style="135" customWidth="1"/>
    <col min="9" max="9" width="67.4609375" customWidth="1"/>
  </cols>
  <sheetData>
    <row r="1" spans="1:14" x14ac:dyDescent="0.4">
      <c r="F1" s="1"/>
      <c r="G1" s="2"/>
      <c r="H1" s="3"/>
      <c r="I1" s="3"/>
      <c r="J1" s="1"/>
      <c r="K1" s="1"/>
      <c r="L1" s="1"/>
      <c r="M1" s="1"/>
      <c r="N1" s="1"/>
    </row>
    <row r="2" spans="1:14" ht="21" customHeight="1" x14ac:dyDescent="0.4">
      <c r="F2" s="1"/>
      <c r="G2" s="2"/>
      <c r="H2" s="3"/>
      <c r="I2" s="3"/>
      <c r="J2" s="1"/>
      <c r="K2" s="1"/>
      <c r="L2" s="1"/>
      <c r="M2" s="1"/>
      <c r="N2" s="1"/>
    </row>
    <row r="3" spans="1:14" ht="15.45" x14ac:dyDescent="0.4">
      <c r="A3" s="4" t="s">
        <v>70</v>
      </c>
      <c r="F3" s="1"/>
      <c r="G3" s="5" t="s">
        <v>71</v>
      </c>
      <c r="H3" s="3"/>
      <c r="I3" s="3"/>
      <c r="J3" s="1"/>
      <c r="K3" s="1"/>
      <c r="L3" s="1"/>
      <c r="M3" s="1"/>
      <c r="N3" s="1"/>
    </row>
    <row r="4" spans="1:14" x14ac:dyDescent="0.4">
      <c r="A4" s="241" t="s">
        <v>72</v>
      </c>
      <c r="B4" s="241"/>
      <c r="C4" s="241"/>
      <c r="D4" s="241"/>
      <c r="E4" s="241"/>
      <c r="F4" s="1"/>
      <c r="G4" s="6" t="s">
        <v>73</v>
      </c>
      <c r="H4" s="3"/>
      <c r="I4" s="3"/>
      <c r="J4" s="1"/>
      <c r="K4" s="1"/>
      <c r="L4" s="1"/>
      <c r="M4" s="1"/>
      <c r="N4" s="1"/>
    </row>
    <row r="5" spans="1:14" x14ac:dyDescent="0.4">
      <c r="A5" s="146" t="s">
        <v>74</v>
      </c>
      <c r="B5" s="145"/>
      <c r="C5" s="145"/>
      <c r="D5" s="145"/>
      <c r="E5" s="145"/>
      <c r="F5" s="1"/>
      <c r="G5" s="6" t="s">
        <v>75</v>
      </c>
      <c r="H5" s="3"/>
      <c r="I5" s="3"/>
      <c r="J5" s="1"/>
      <c r="K5" s="1"/>
      <c r="L5" s="1"/>
      <c r="M5" s="1"/>
      <c r="N5" s="1"/>
    </row>
    <row r="6" spans="1:14" x14ac:dyDescent="0.4">
      <c r="A6" s="146" t="s">
        <v>76</v>
      </c>
      <c r="F6" s="1"/>
      <c r="G6" s="6" t="s">
        <v>77</v>
      </c>
      <c r="H6" s="3"/>
      <c r="I6" s="3"/>
      <c r="J6" s="1"/>
      <c r="K6" s="1"/>
      <c r="L6" s="1"/>
      <c r="M6" s="1"/>
      <c r="N6" s="1"/>
    </row>
    <row r="7" spans="1:14" x14ac:dyDescent="0.4">
      <c r="A7" s="242" t="s">
        <v>78</v>
      </c>
      <c r="B7" s="242"/>
      <c r="C7" s="242"/>
      <c r="D7" s="242"/>
      <c r="E7" s="242"/>
      <c r="F7" s="1"/>
      <c r="G7" s="9" t="s">
        <v>79</v>
      </c>
      <c r="H7" s="3"/>
      <c r="I7" s="3"/>
      <c r="J7" s="3"/>
      <c r="K7" s="3"/>
      <c r="L7" s="1"/>
      <c r="M7" s="1"/>
      <c r="N7" s="1"/>
    </row>
    <row r="8" spans="1:14" x14ac:dyDescent="0.4">
      <c r="A8" s="241" t="s">
        <v>80</v>
      </c>
      <c r="B8" s="241"/>
      <c r="C8" s="241"/>
      <c r="D8" s="241"/>
      <c r="E8" s="241"/>
      <c r="F8" s="1"/>
      <c r="G8" s="6" t="s">
        <v>116</v>
      </c>
      <c r="H8" s="3"/>
      <c r="I8" s="3"/>
      <c r="J8" s="3"/>
      <c r="K8" s="3"/>
      <c r="L8" s="1"/>
      <c r="M8" s="1"/>
      <c r="N8" s="1"/>
    </row>
    <row r="9" spans="1:14" x14ac:dyDescent="0.4">
      <c r="A9" s="10" t="s">
        <v>81</v>
      </c>
      <c r="B9" s="145"/>
      <c r="C9" s="145"/>
      <c r="D9" s="145"/>
      <c r="E9" s="145"/>
      <c r="F9" s="1"/>
      <c r="G9" s="6" t="s">
        <v>82</v>
      </c>
      <c r="H9" s="3"/>
      <c r="I9" s="3"/>
      <c r="J9" s="3"/>
      <c r="K9" s="3"/>
      <c r="L9" s="1"/>
      <c r="M9" s="1"/>
      <c r="N9" s="1"/>
    </row>
    <row r="10" spans="1:14" x14ac:dyDescent="0.4">
      <c r="A10" s="242" t="s">
        <v>83</v>
      </c>
      <c r="B10" s="242"/>
      <c r="C10" s="242"/>
      <c r="D10" s="242"/>
      <c r="E10" s="242"/>
      <c r="F10" s="1"/>
      <c r="G10" s="6" t="s">
        <v>84</v>
      </c>
      <c r="H10" s="3"/>
      <c r="I10" s="3"/>
      <c r="J10" s="3"/>
      <c r="K10" s="3"/>
      <c r="L10" s="1"/>
      <c r="M10" s="1"/>
      <c r="N10" s="1"/>
    </row>
    <row r="11" spans="1:14" x14ac:dyDescent="0.4">
      <c r="A11" s="146"/>
      <c r="F11" s="1"/>
      <c r="G11" s="6" t="s">
        <v>85</v>
      </c>
      <c r="H11" s="3"/>
      <c r="I11" s="3"/>
      <c r="J11" s="3"/>
      <c r="K11" s="3"/>
      <c r="L11" s="1"/>
      <c r="M11" s="1"/>
      <c r="N11" s="1"/>
    </row>
    <row r="12" spans="1:14" ht="17.600000000000001" x14ac:dyDescent="0.4">
      <c r="A12" s="11" t="s">
        <v>86</v>
      </c>
      <c r="F12" s="1"/>
      <c r="G12" s="6" t="s">
        <v>87</v>
      </c>
      <c r="H12" s="3"/>
      <c r="I12" s="3"/>
      <c r="J12" s="3"/>
      <c r="K12" s="3"/>
      <c r="L12" s="1"/>
      <c r="M12" s="1"/>
      <c r="N12" s="1"/>
    </row>
    <row r="13" spans="1:14" x14ac:dyDescent="0.4">
      <c r="A13" s="12"/>
      <c r="F13" s="1"/>
      <c r="G13" s="6" t="s">
        <v>88</v>
      </c>
      <c r="H13" s="3"/>
      <c r="I13" s="3"/>
      <c r="J13" s="3"/>
      <c r="K13" s="3"/>
      <c r="L13" s="1"/>
      <c r="M13" s="1"/>
      <c r="N13" s="1"/>
    </row>
    <row r="14" spans="1:14" ht="9.5500000000000007" customHeight="1" x14ac:dyDescent="0.4">
      <c r="A14" s="13" t="s">
        <v>89</v>
      </c>
      <c r="B14" s="14"/>
      <c r="C14" s="14"/>
      <c r="D14" s="14"/>
      <c r="E14" s="15"/>
      <c r="F14" s="1"/>
      <c r="G14" s="2"/>
      <c r="H14" s="3"/>
      <c r="I14" s="3"/>
      <c r="J14" s="3"/>
      <c r="K14" s="3"/>
      <c r="L14" s="1"/>
      <c r="M14" s="1"/>
      <c r="N14" s="1"/>
    </row>
    <row r="15" spans="1:14" ht="31.3" customHeight="1" x14ac:dyDescent="0.4">
      <c r="A15" s="243"/>
      <c r="B15" s="244"/>
      <c r="C15" s="244"/>
      <c r="D15" s="244"/>
      <c r="E15" s="245"/>
      <c r="F15" s="16"/>
      <c r="G15" s="3"/>
      <c r="H15" s="3"/>
      <c r="I15" s="3"/>
      <c r="J15" s="3"/>
      <c r="K15" s="3"/>
      <c r="L15" s="1"/>
      <c r="M15" s="1"/>
      <c r="N15" s="1"/>
    </row>
    <row r="16" spans="1:14" x14ac:dyDescent="0.4">
      <c r="A16" s="18"/>
      <c r="G16" s="19"/>
      <c r="H16" s="20"/>
    </row>
    <row r="17" spans="1:8" ht="28.75" customHeight="1" x14ac:dyDescent="0.4">
      <c r="A17" s="21" t="s">
        <v>90</v>
      </c>
      <c r="B17" s="22" t="s">
        <v>91</v>
      </c>
      <c r="C17" s="22" t="s">
        <v>92</v>
      </c>
      <c r="D17" s="22" t="s">
        <v>93</v>
      </c>
      <c r="E17" s="21" t="s">
        <v>94</v>
      </c>
      <c r="F17" s="23"/>
      <c r="G17" s="24" t="s">
        <v>115</v>
      </c>
      <c r="H17" s="25" t="s">
        <v>95</v>
      </c>
    </row>
    <row r="18" spans="1:8" ht="25" customHeight="1" x14ac:dyDescent="0.4">
      <c r="A18" s="231">
        <v>3300</v>
      </c>
      <c r="B18" s="198" t="s">
        <v>110</v>
      </c>
      <c r="C18" s="199"/>
      <c r="D18" s="199"/>
      <c r="E18" s="200" t="s">
        <v>119</v>
      </c>
      <c r="F18" s="30"/>
      <c r="G18" s="94"/>
      <c r="H18" s="32" t="str">
        <f>IF(SUMIFS(E20:E33,G20:G33,"&lt;=4",G20:G33,"&gt;=1")+SUMIFS(E20:E33,G20:G33,"ub")&gt;=16,"ja","nein")</f>
        <v>nein</v>
      </c>
    </row>
    <row r="19" spans="1:8" x14ac:dyDescent="0.4">
      <c r="A19" s="157">
        <v>3301</v>
      </c>
      <c r="B19" s="158" t="s">
        <v>131</v>
      </c>
      <c r="C19" s="158"/>
      <c r="D19" s="159"/>
      <c r="E19" s="160"/>
      <c r="F19" s="40"/>
      <c r="G19" s="66"/>
      <c r="H19" s="57"/>
    </row>
    <row r="20" spans="1:8" ht="15" customHeight="1" outlineLevel="1" x14ac:dyDescent="0.4">
      <c r="A20" s="161" t="s">
        <v>31</v>
      </c>
      <c r="B20" s="162"/>
      <c r="C20" s="162"/>
      <c r="D20" s="162"/>
      <c r="E20" s="163"/>
      <c r="F20" s="40"/>
      <c r="G20" s="37"/>
      <c r="H20" s="57"/>
    </row>
    <row r="21" spans="1:8" ht="15" customHeight="1" outlineLevel="1" x14ac:dyDescent="0.4">
      <c r="A21" s="161" t="s">
        <v>32</v>
      </c>
      <c r="B21" s="162"/>
      <c r="C21" s="162"/>
      <c r="D21" s="162"/>
      <c r="E21" s="163"/>
      <c r="F21" s="40"/>
      <c r="G21" s="37"/>
      <c r="H21" s="57"/>
    </row>
    <row r="22" spans="1:8" ht="15" customHeight="1" outlineLevel="1" x14ac:dyDescent="0.4">
      <c r="A22" s="161" t="s">
        <v>33</v>
      </c>
      <c r="B22" s="162"/>
      <c r="C22" s="162"/>
      <c r="D22" s="162"/>
      <c r="E22" s="163"/>
      <c r="F22" s="40"/>
      <c r="G22" s="37"/>
      <c r="H22" s="57"/>
    </row>
    <row r="23" spans="1:8" ht="15" customHeight="1" outlineLevel="1" x14ac:dyDescent="0.4">
      <c r="A23" s="161" t="s">
        <v>34</v>
      </c>
      <c r="B23" s="162"/>
      <c r="C23" s="162"/>
      <c r="D23" s="162"/>
      <c r="E23" s="163"/>
      <c r="F23" s="40"/>
      <c r="G23" s="37"/>
      <c r="H23" s="57"/>
    </row>
    <row r="24" spans="1:8" ht="15" customHeight="1" outlineLevel="1" x14ac:dyDescent="0.4">
      <c r="A24" s="161" t="s">
        <v>39</v>
      </c>
      <c r="B24" s="162"/>
      <c r="C24" s="162"/>
      <c r="D24" s="162"/>
      <c r="E24" s="163"/>
      <c r="F24" s="40"/>
      <c r="G24" s="37"/>
      <c r="H24" s="112"/>
    </row>
    <row r="25" spans="1:8" x14ac:dyDescent="0.4">
      <c r="A25" s="164">
        <v>3302</v>
      </c>
      <c r="B25" s="165" t="s">
        <v>132</v>
      </c>
      <c r="C25" s="165"/>
      <c r="D25" s="166"/>
      <c r="E25" s="167"/>
      <c r="F25" s="40"/>
      <c r="G25" s="74"/>
      <c r="H25" s="112"/>
    </row>
    <row r="26" spans="1:8" ht="15" customHeight="1" x14ac:dyDescent="0.4">
      <c r="A26" s="168" t="s">
        <v>31</v>
      </c>
      <c r="B26" s="169">
        <v>71053</v>
      </c>
      <c r="C26" s="169">
        <v>11492</v>
      </c>
      <c r="D26" s="169" t="s">
        <v>98</v>
      </c>
      <c r="E26" s="170">
        <v>8</v>
      </c>
      <c r="F26" s="36"/>
      <c r="G26" s="150"/>
      <c r="H26" s="112"/>
    </row>
    <row r="27" spans="1:8" ht="15" customHeight="1" outlineLevel="1" x14ac:dyDescent="0.4">
      <c r="A27" s="171" t="s">
        <v>32</v>
      </c>
      <c r="B27" s="156"/>
      <c r="C27" s="156"/>
      <c r="D27" s="156" t="s">
        <v>97</v>
      </c>
      <c r="E27" s="171"/>
      <c r="F27" s="40"/>
      <c r="G27" s="37"/>
      <c r="H27" s="112"/>
    </row>
    <row r="28" spans="1:8" ht="15" customHeight="1" outlineLevel="1" x14ac:dyDescent="0.4">
      <c r="A28" s="171" t="s">
        <v>33</v>
      </c>
      <c r="B28" s="156"/>
      <c r="C28" s="156"/>
      <c r="D28" s="172" t="s">
        <v>96</v>
      </c>
      <c r="E28" s="171"/>
      <c r="F28" s="40"/>
      <c r="G28" s="37"/>
      <c r="H28" s="57"/>
    </row>
    <row r="29" spans="1:8" s="153" customFormat="1" x14ac:dyDescent="0.4">
      <c r="A29" s="173">
        <v>3303</v>
      </c>
      <c r="B29" s="174" t="s">
        <v>133</v>
      </c>
      <c r="C29" s="174"/>
      <c r="D29" s="175"/>
      <c r="E29" s="176"/>
      <c r="F29" s="151"/>
      <c r="G29" s="154"/>
      <c r="H29" s="152"/>
    </row>
    <row r="30" spans="1:8" s="153" customFormat="1" ht="15" hidden="1" customHeight="1" outlineLevel="1" x14ac:dyDescent="0.4">
      <c r="A30" s="177" t="s">
        <v>31</v>
      </c>
      <c r="B30" s="178"/>
      <c r="C30" s="178"/>
      <c r="D30" s="178"/>
      <c r="E30" s="179"/>
      <c r="F30" s="151"/>
      <c r="G30" s="37"/>
      <c r="H30" s="152"/>
    </row>
    <row r="31" spans="1:8" s="153" customFormat="1" ht="15" hidden="1" customHeight="1" outlineLevel="1" x14ac:dyDescent="0.4">
      <c r="A31" s="177" t="s">
        <v>32</v>
      </c>
      <c r="B31" s="178"/>
      <c r="C31" s="178"/>
      <c r="D31" s="178"/>
      <c r="E31" s="179"/>
      <c r="F31" s="151"/>
      <c r="G31" s="37"/>
      <c r="H31" s="152"/>
    </row>
    <row r="32" spans="1:8" s="153" customFormat="1" ht="15" hidden="1" customHeight="1" outlineLevel="1" x14ac:dyDescent="0.4">
      <c r="A32" s="177" t="s">
        <v>33</v>
      </c>
      <c r="B32" s="178"/>
      <c r="C32" s="178"/>
      <c r="D32" s="178"/>
      <c r="E32" s="179"/>
      <c r="F32" s="151"/>
      <c r="G32" s="37"/>
      <c r="H32" s="152"/>
    </row>
    <row r="33" spans="1:8" s="153" customFormat="1" ht="15" hidden="1" customHeight="1" outlineLevel="1" x14ac:dyDescent="0.4">
      <c r="A33" s="177" t="s">
        <v>34</v>
      </c>
      <c r="B33" s="178"/>
      <c r="C33" s="178"/>
      <c r="D33" s="178"/>
      <c r="E33" s="179"/>
      <c r="F33" s="151"/>
      <c r="G33" s="37"/>
      <c r="H33" s="152"/>
    </row>
    <row r="34" spans="1:8" ht="25" customHeight="1" collapsed="1" x14ac:dyDescent="0.4">
      <c r="A34" s="231">
        <v>4000</v>
      </c>
      <c r="B34" s="198" t="s">
        <v>134</v>
      </c>
      <c r="C34" s="199"/>
      <c r="D34" s="199"/>
      <c r="E34" s="200" t="s">
        <v>122</v>
      </c>
      <c r="F34" s="30"/>
      <c r="G34" s="60"/>
      <c r="H34" s="32" t="str">
        <f>IF(SUMIFS(E35,G35,"&lt;=4",G35,"&gt;=1")&gt;=4,"ja","nein")</f>
        <v>nein</v>
      </c>
    </row>
    <row r="35" spans="1:8" ht="15" customHeight="1" x14ac:dyDescent="0.4">
      <c r="A35" s="180"/>
      <c r="B35" s="183">
        <v>75063</v>
      </c>
      <c r="C35" s="181">
        <v>15063</v>
      </c>
      <c r="D35" s="183" t="s">
        <v>26</v>
      </c>
      <c r="E35" s="184">
        <v>4</v>
      </c>
      <c r="F35" s="40"/>
      <c r="G35" s="37"/>
      <c r="H35" s="149"/>
    </row>
    <row r="36" spans="1:8" ht="25" customHeight="1" x14ac:dyDescent="0.4">
      <c r="A36" s="231">
        <v>2100</v>
      </c>
      <c r="B36" s="198" t="s">
        <v>135</v>
      </c>
      <c r="C36" s="199"/>
      <c r="D36" s="199"/>
      <c r="E36" s="200" t="s">
        <v>120</v>
      </c>
      <c r="F36" s="30"/>
      <c r="G36" s="31"/>
      <c r="H36" s="32" t="str">
        <f>IF(SUMIFS(E37:E40,G37:G40,"&lt;=4",G37:G40,"&gt;=1")&gt;=12,"ja","nein")</f>
        <v>nein</v>
      </c>
    </row>
    <row r="37" spans="1:8" ht="15" customHeight="1" x14ac:dyDescent="0.4">
      <c r="A37" s="180" t="s">
        <v>31</v>
      </c>
      <c r="B37" s="181"/>
      <c r="C37" s="181"/>
      <c r="D37" s="181"/>
      <c r="E37" s="182"/>
      <c r="F37" s="36"/>
      <c r="G37" s="37"/>
      <c r="H37" s="148"/>
    </row>
    <row r="38" spans="1:8" ht="15" customHeight="1" x14ac:dyDescent="0.4">
      <c r="A38" s="180" t="s">
        <v>32</v>
      </c>
      <c r="B38" s="181"/>
      <c r="C38" s="181"/>
      <c r="D38" s="181"/>
      <c r="E38" s="182"/>
      <c r="F38" s="36"/>
      <c r="G38" s="37"/>
      <c r="H38" s="112"/>
    </row>
    <row r="39" spans="1:8" ht="15" customHeight="1" x14ac:dyDescent="0.4">
      <c r="A39" s="180" t="s">
        <v>33</v>
      </c>
      <c r="B39" s="181"/>
      <c r="C39" s="181"/>
      <c r="D39" s="181"/>
      <c r="E39" s="182"/>
      <c r="F39" s="36"/>
      <c r="G39" s="37"/>
      <c r="H39" s="112"/>
    </row>
    <row r="40" spans="1:8" ht="15" customHeight="1" x14ac:dyDescent="0.4">
      <c r="A40" s="180" t="s">
        <v>34</v>
      </c>
      <c r="B40" s="181"/>
      <c r="C40" s="181"/>
      <c r="D40" s="181"/>
      <c r="E40" s="182"/>
      <c r="F40" s="36"/>
      <c r="G40" s="37"/>
      <c r="H40" s="149"/>
    </row>
    <row r="41" spans="1:8" ht="24.45" customHeight="1" x14ac:dyDescent="0.4">
      <c r="A41" s="233">
        <v>3100</v>
      </c>
      <c r="B41" s="236" t="s">
        <v>136</v>
      </c>
      <c r="C41" s="237"/>
      <c r="D41" s="237"/>
      <c r="E41" s="239" t="s">
        <v>145</v>
      </c>
      <c r="F41" s="42"/>
      <c r="G41" s="94"/>
      <c r="H41" s="32" t="str">
        <f>IF(SUMIFS(E45:E51,G45:G51,"&lt;=4",G45:G51,"&gt;=1")+SUMIFS(E45:E51,G45:G51,"ub")&gt;=25,"ja","nein")</f>
        <v>nein</v>
      </c>
    </row>
    <row r="42" spans="1:8" x14ac:dyDescent="0.4">
      <c r="A42" s="234"/>
      <c r="B42" s="238" t="s">
        <v>129</v>
      </c>
      <c r="C42" s="232"/>
      <c r="D42" s="232"/>
      <c r="E42" s="185"/>
      <c r="F42" s="42"/>
      <c r="G42" s="227"/>
      <c r="H42" s="57"/>
    </row>
    <row r="43" spans="1:8" ht="19.5" customHeight="1" x14ac:dyDescent="0.4">
      <c r="A43" s="235"/>
      <c r="B43" s="246" t="s">
        <v>112</v>
      </c>
      <c r="C43" s="247"/>
      <c r="D43" s="247"/>
      <c r="E43" s="186"/>
      <c r="F43" s="42"/>
      <c r="G43" s="227"/>
      <c r="H43" s="57"/>
    </row>
    <row r="44" spans="1:8" ht="15" customHeight="1" x14ac:dyDescent="0.4">
      <c r="A44" s="155">
        <v>3100</v>
      </c>
      <c r="B44" s="248" t="s">
        <v>99</v>
      </c>
      <c r="C44" s="248"/>
      <c r="D44" s="187"/>
      <c r="E44" s="188"/>
      <c r="F44" s="40"/>
      <c r="G44" s="66"/>
      <c r="H44" s="57"/>
    </row>
    <row r="45" spans="1:8" ht="15" customHeight="1" x14ac:dyDescent="0.4">
      <c r="A45" s="180" t="s">
        <v>31</v>
      </c>
      <c r="B45" s="181"/>
      <c r="C45" s="181"/>
      <c r="D45" s="181"/>
      <c r="E45" s="182"/>
      <c r="F45" s="40"/>
      <c r="G45" s="37"/>
      <c r="H45" s="57"/>
    </row>
    <row r="46" spans="1:8" ht="15" customHeight="1" x14ac:dyDescent="0.4">
      <c r="A46" s="180" t="s">
        <v>32</v>
      </c>
      <c r="B46" s="181"/>
      <c r="C46" s="181"/>
      <c r="D46" s="181"/>
      <c r="E46" s="182"/>
      <c r="F46" s="40"/>
      <c r="G46" s="37"/>
      <c r="H46" s="57"/>
    </row>
    <row r="47" spans="1:8" ht="15" customHeight="1" x14ac:dyDescent="0.4">
      <c r="A47" s="180" t="s">
        <v>33</v>
      </c>
      <c r="B47" s="181"/>
      <c r="C47" s="181"/>
      <c r="D47" s="181"/>
      <c r="E47" s="182"/>
      <c r="F47" s="40"/>
      <c r="G47" s="37"/>
      <c r="H47" s="57"/>
    </row>
    <row r="48" spans="1:8" ht="15" customHeight="1" x14ac:dyDescent="0.4">
      <c r="A48" s="155">
        <v>3200</v>
      </c>
      <c r="B48" s="249" t="s">
        <v>100</v>
      </c>
      <c r="C48" s="249"/>
      <c r="D48" s="187"/>
      <c r="E48" s="188"/>
      <c r="F48" s="40"/>
      <c r="G48" s="66"/>
      <c r="H48" s="57"/>
    </row>
    <row r="49" spans="1:8" ht="15" customHeight="1" x14ac:dyDescent="0.4">
      <c r="A49" s="180" t="s">
        <v>31</v>
      </c>
      <c r="B49" s="181"/>
      <c r="C49" s="181"/>
      <c r="D49" s="181"/>
      <c r="E49" s="182"/>
      <c r="F49" s="40"/>
      <c r="G49" s="37"/>
      <c r="H49" s="57"/>
    </row>
    <row r="50" spans="1:8" ht="15" customHeight="1" x14ac:dyDescent="0.4">
      <c r="A50" s="180" t="s">
        <v>32</v>
      </c>
      <c r="B50" s="181"/>
      <c r="C50" s="181"/>
      <c r="D50" s="181"/>
      <c r="E50" s="182"/>
      <c r="F50" s="40"/>
      <c r="G50" s="37"/>
      <c r="H50" s="57"/>
    </row>
    <row r="51" spans="1:8" ht="15" customHeight="1" x14ac:dyDescent="0.4">
      <c r="A51" s="180" t="s">
        <v>33</v>
      </c>
      <c r="B51" s="181"/>
      <c r="C51" s="181"/>
      <c r="D51" s="181"/>
      <c r="E51" s="182"/>
      <c r="F51" s="40"/>
      <c r="G51" s="37"/>
      <c r="H51" s="38"/>
    </row>
    <row r="52" spans="1:8" ht="25" customHeight="1" x14ac:dyDescent="0.4">
      <c r="A52" s="231">
        <v>2200</v>
      </c>
      <c r="B52" s="198" t="s">
        <v>137</v>
      </c>
      <c r="C52" s="199"/>
      <c r="D52" s="199"/>
      <c r="E52" s="200" t="s">
        <v>130</v>
      </c>
      <c r="F52" s="42"/>
      <c r="G52" s="60"/>
      <c r="H52" s="32" t="str">
        <f>IF(SUMIFS(E53:E55,G53:G55,"&lt;=4",G53:G55,"&gt;=1")+SUMIFS(E53:E55,G53:G55,"ub")&gt;=10,"ja","nein")</f>
        <v>nein</v>
      </c>
    </row>
    <row r="53" spans="1:8" ht="15" customHeight="1" x14ac:dyDescent="0.4">
      <c r="A53" s="180" t="s">
        <v>31</v>
      </c>
      <c r="B53" s="189"/>
      <c r="C53" s="181"/>
      <c r="D53" s="181"/>
      <c r="E53" s="182"/>
      <c r="F53" s="40"/>
      <c r="G53" s="37"/>
      <c r="H53" s="57"/>
    </row>
    <row r="54" spans="1:8" ht="15" customHeight="1" x14ac:dyDescent="0.4">
      <c r="A54" s="180" t="s">
        <v>32</v>
      </c>
      <c r="B54" s="189"/>
      <c r="C54" s="181"/>
      <c r="D54" s="181"/>
      <c r="E54" s="182"/>
      <c r="F54" s="40"/>
      <c r="G54" s="37"/>
      <c r="H54" s="112"/>
    </row>
    <row r="55" spans="1:8" ht="15" customHeight="1" x14ac:dyDescent="0.4">
      <c r="A55" s="180" t="s">
        <v>33</v>
      </c>
      <c r="B55" s="189"/>
      <c r="C55" s="181"/>
      <c r="D55" s="181"/>
      <c r="E55" s="182"/>
      <c r="F55" s="40"/>
      <c r="G55" s="37"/>
      <c r="H55" s="38"/>
    </row>
    <row r="56" spans="1:8" ht="25" customHeight="1" x14ac:dyDescent="0.4">
      <c r="A56" s="231">
        <v>3400</v>
      </c>
      <c r="B56" s="198" t="s">
        <v>111</v>
      </c>
      <c r="C56" s="199"/>
      <c r="D56" s="199"/>
      <c r="E56" s="200" t="s">
        <v>120</v>
      </c>
      <c r="F56" s="42"/>
      <c r="G56" s="94"/>
      <c r="H56" s="32" t="str">
        <f>IF(SUMIFS(E57:E71,G57:G71,"&lt;=4",G57:G71,"&gt;=1")+SUMIFS(E57:E71,G57:G71,"ub")&gt;=12,"ja","nein")</f>
        <v>nein</v>
      </c>
    </row>
    <row r="57" spans="1:8" x14ac:dyDescent="0.4">
      <c r="A57" s="157">
        <v>3401</v>
      </c>
      <c r="B57" s="158" t="s">
        <v>138</v>
      </c>
      <c r="C57" s="158"/>
      <c r="D57" s="159"/>
      <c r="E57" s="160"/>
      <c r="F57" s="40"/>
      <c r="G57" s="66"/>
      <c r="H57" s="57"/>
    </row>
    <row r="58" spans="1:8" ht="15" customHeight="1" outlineLevel="1" x14ac:dyDescent="0.4">
      <c r="A58" s="161" t="s">
        <v>31</v>
      </c>
      <c r="B58" s="162"/>
      <c r="C58" s="162"/>
      <c r="D58" s="162"/>
      <c r="E58" s="163"/>
      <c r="F58" s="40"/>
      <c r="G58" s="37"/>
      <c r="H58" s="57"/>
    </row>
    <row r="59" spans="1:8" ht="15" customHeight="1" outlineLevel="1" x14ac:dyDescent="0.4">
      <c r="A59" s="161" t="s">
        <v>32</v>
      </c>
      <c r="B59" s="162"/>
      <c r="C59" s="162"/>
      <c r="D59" s="162"/>
      <c r="E59" s="163"/>
      <c r="F59" s="40"/>
      <c r="G59" s="37"/>
      <c r="H59" s="57"/>
    </row>
    <row r="60" spans="1:8" ht="15" customHeight="1" outlineLevel="1" x14ac:dyDescent="0.4">
      <c r="A60" s="161" t="s">
        <v>33</v>
      </c>
      <c r="B60" s="162"/>
      <c r="C60" s="162"/>
      <c r="D60" s="162"/>
      <c r="E60" s="163"/>
      <c r="F60" s="40"/>
      <c r="G60" s="37"/>
      <c r="H60" s="57"/>
    </row>
    <row r="61" spans="1:8" ht="15" customHeight="1" outlineLevel="1" x14ac:dyDescent="0.4">
      <c r="A61" s="161" t="s">
        <v>34</v>
      </c>
      <c r="B61" s="162"/>
      <c r="C61" s="162"/>
      <c r="D61" s="162"/>
      <c r="E61" s="163"/>
      <c r="F61" s="40"/>
      <c r="G61" s="37"/>
      <c r="H61" s="57"/>
    </row>
    <row r="62" spans="1:8" x14ac:dyDescent="0.4">
      <c r="A62" s="164">
        <v>3402</v>
      </c>
      <c r="B62" s="165" t="s">
        <v>139</v>
      </c>
      <c r="C62" s="165"/>
      <c r="D62" s="166"/>
      <c r="E62" s="167"/>
      <c r="F62" s="40"/>
      <c r="G62" s="74"/>
      <c r="H62" s="57"/>
    </row>
    <row r="63" spans="1:8" ht="15" customHeight="1" outlineLevel="1" x14ac:dyDescent="0.4">
      <c r="A63" s="190" t="s">
        <v>31</v>
      </c>
      <c r="B63" s="191"/>
      <c r="C63" s="191"/>
      <c r="D63" s="191"/>
      <c r="E63" s="190"/>
      <c r="F63" s="40"/>
      <c r="G63" s="37"/>
      <c r="H63" s="57"/>
    </row>
    <row r="64" spans="1:8" ht="15" customHeight="1" outlineLevel="1" x14ac:dyDescent="0.4">
      <c r="A64" s="190" t="s">
        <v>32</v>
      </c>
      <c r="B64" s="191"/>
      <c r="C64" s="191"/>
      <c r="D64" s="191"/>
      <c r="E64" s="190"/>
      <c r="F64" s="40"/>
      <c r="G64" s="37"/>
      <c r="H64" s="57"/>
    </row>
    <row r="65" spans="1:8" ht="15" customHeight="1" outlineLevel="1" x14ac:dyDescent="0.4">
      <c r="A65" s="168" t="s">
        <v>33</v>
      </c>
      <c r="B65" s="192"/>
      <c r="C65" s="192"/>
      <c r="D65" s="192"/>
      <c r="E65" s="170"/>
      <c r="F65" s="40"/>
      <c r="G65" s="37"/>
      <c r="H65" s="57"/>
    </row>
    <row r="66" spans="1:8" ht="15" customHeight="1" outlineLevel="1" x14ac:dyDescent="0.4">
      <c r="A66" s="168" t="s">
        <v>34</v>
      </c>
      <c r="B66" s="192"/>
      <c r="C66" s="192"/>
      <c r="D66" s="192"/>
      <c r="E66" s="170"/>
      <c r="F66" s="40"/>
      <c r="G66" s="37"/>
      <c r="H66" s="57"/>
    </row>
    <row r="67" spans="1:8" x14ac:dyDescent="0.4">
      <c r="A67" s="193">
        <v>3403</v>
      </c>
      <c r="B67" s="194" t="s">
        <v>140</v>
      </c>
      <c r="C67" s="195"/>
      <c r="D67" s="195"/>
      <c r="E67" s="196"/>
      <c r="F67" s="40"/>
      <c r="G67" s="74"/>
      <c r="H67" s="57"/>
    </row>
    <row r="68" spans="1:8" ht="15" hidden="1" customHeight="1" outlineLevel="1" x14ac:dyDescent="0.4">
      <c r="A68" s="230" t="s">
        <v>31</v>
      </c>
      <c r="B68" s="178"/>
      <c r="C68" s="178"/>
      <c r="D68" s="178"/>
      <c r="E68" s="179"/>
      <c r="F68" s="40"/>
      <c r="G68" s="37"/>
      <c r="H68" s="57"/>
    </row>
    <row r="69" spans="1:8" ht="15" hidden="1" customHeight="1" outlineLevel="1" x14ac:dyDescent="0.4">
      <c r="A69" s="230" t="s">
        <v>32</v>
      </c>
      <c r="B69" s="178"/>
      <c r="C69" s="178"/>
      <c r="D69" s="178"/>
      <c r="E69" s="179"/>
      <c r="F69" s="40"/>
      <c r="G69" s="37"/>
      <c r="H69" s="57"/>
    </row>
    <row r="70" spans="1:8" ht="15" hidden="1" customHeight="1" outlineLevel="1" x14ac:dyDescent="0.4">
      <c r="A70" s="230" t="s">
        <v>33</v>
      </c>
      <c r="B70" s="178"/>
      <c r="C70" s="178"/>
      <c r="D70" s="178"/>
      <c r="E70" s="179"/>
      <c r="F70" s="40"/>
      <c r="G70" s="37"/>
      <c r="H70" s="57"/>
    </row>
    <row r="71" spans="1:8" ht="15" hidden="1" customHeight="1" outlineLevel="1" x14ac:dyDescent="0.4">
      <c r="A71" s="230" t="s">
        <v>34</v>
      </c>
      <c r="B71" s="178"/>
      <c r="C71" s="178"/>
      <c r="D71" s="178"/>
      <c r="E71" s="179"/>
      <c r="F71" s="40"/>
      <c r="G71" s="37"/>
      <c r="H71" s="57"/>
    </row>
    <row r="72" spans="1:8" ht="25" customHeight="1" collapsed="1" x14ac:dyDescent="0.4">
      <c r="A72" s="197">
        <v>3500</v>
      </c>
      <c r="B72" s="198" t="s">
        <v>121</v>
      </c>
      <c r="C72" s="199"/>
      <c r="D72" s="199"/>
      <c r="E72" s="200" t="s">
        <v>117</v>
      </c>
      <c r="F72" s="93"/>
      <c r="G72" s="94"/>
      <c r="H72" s="32" t="str">
        <f>IF(SUMIFS(E74:E87,G74:G87,"&lt;=4",G74:G87,"&gt;=1")+SUMIFS(E74:E87,G74:G87,"ub")&gt;=9,"ja","nein")</f>
        <v>nein</v>
      </c>
    </row>
    <row r="73" spans="1:8" ht="15" customHeight="1" x14ac:dyDescent="0.4">
      <c r="A73" s="201">
        <v>3501</v>
      </c>
      <c r="B73" s="202" t="s">
        <v>141</v>
      </c>
      <c r="C73" s="159"/>
      <c r="D73" s="159"/>
      <c r="E73" s="203"/>
      <c r="F73" s="40"/>
      <c r="G73" s="66"/>
      <c r="H73" s="57"/>
    </row>
    <row r="74" spans="1:8" ht="15" customHeight="1" outlineLevel="1" x14ac:dyDescent="0.4">
      <c r="A74" s="161" t="s">
        <v>31</v>
      </c>
      <c r="B74" s="162"/>
      <c r="C74" s="162"/>
      <c r="D74" s="162"/>
      <c r="E74" s="163"/>
      <c r="F74" s="40"/>
      <c r="G74" s="37"/>
      <c r="H74" s="57"/>
    </row>
    <row r="75" spans="1:8" ht="15" customHeight="1" outlineLevel="1" x14ac:dyDescent="0.4">
      <c r="A75" s="161" t="s">
        <v>32</v>
      </c>
      <c r="B75" s="162"/>
      <c r="C75" s="162"/>
      <c r="D75" s="162"/>
      <c r="E75" s="163"/>
      <c r="F75" s="40"/>
      <c r="G75" s="37"/>
      <c r="H75" s="57"/>
    </row>
    <row r="76" spans="1:8" outlineLevel="1" x14ac:dyDescent="0.4">
      <c r="A76" s="161" t="s">
        <v>33</v>
      </c>
      <c r="B76" s="162"/>
      <c r="C76" s="162"/>
      <c r="D76" s="162"/>
      <c r="E76" s="163"/>
      <c r="F76" s="40"/>
      <c r="G76" s="37"/>
      <c r="H76" s="57"/>
    </row>
    <row r="77" spans="1:8" x14ac:dyDescent="0.4">
      <c r="A77" s="204">
        <v>3502</v>
      </c>
      <c r="B77" s="205" t="s">
        <v>142</v>
      </c>
      <c r="C77" s="206"/>
      <c r="D77" s="206"/>
      <c r="E77" s="207"/>
      <c r="F77" s="40"/>
      <c r="G77" s="74"/>
      <c r="H77" s="57"/>
    </row>
    <row r="78" spans="1:8" ht="15" customHeight="1" outlineLevel="1" x14ac:dyDescent="0.4">
      <c r="A78" s="208">
        <v>3512</v>
      </c>
      <c r="B78" s="209" t="s">
        <v>46</v>
      </c>
      <c r="C78" s="210"/>
      <c r="D78" s="211"/>
      <c r="E78" s="212"/>
      <c r="F78" s="40"/>
      <c r="G78" s="66"/>
      <c r="H78" s="57"/>
    </row>
    <row r="79" spans="1:8" ht="15" customHeight="1" outlineLevel="1" x14ac:dyDescent="0.4">
      <c r="A79" s="213"/>
      <c r="B79" s="214"/>
      <c r="C79" s="215"/>
      <c r="D79" s="216" t="s">
        <v>113</v>
      </c>
      <c r="E79" s="217">
        <v>6</v>
      </c>
      <c r="F79" s="40"/>
      <c r="G79" s="37"/>
      <c r="H79" s="112"/>
    </row>
    <row r="80" spans="1:8" outlineLevel="1" x14ac:dyDescent="0.4">
      <c r="A80" s="218">
        <v>3522</v>
      </c>
      <c r="B80" s="209" t="s">
        <v>114</v>
      </c>
      <c r="C80" s="219"/>
      <c r="D80" s="211"/>
      <c r="E80" s="212"/>
      <c r="F80" s="40"/>
      <c r="G80" s="83"/>
      <c r="H80" s="57"/>
    </row>
    <row r="81" spans="1:8" ht="15" customHeight="1" outlineLevel="1" x14ac:dyDescent="0.4">
      <c r="A81" s="213" t="s">
        <v>31</v>
      </c>
      <c r="B81" s="220"/>
      <c r="C81" s="220"/>
      <c r="D81" s="220"/>
      <c r="E81" s="217"/>
      <c r="F81" s="40"/>
      <c r="G81" s="37"/>
      <c r="H81" s="57"/>
    </row>
    <row r="82" spans="1:8" ht="15" customHeight="1" outlineLevel="1" x14ac:dyDescent="0.4">
      <c r="A82" s="213" t="s">
        <v>32</v>
      </c>
      <c r="B82" s="220"/>
      <c r="C82" s="220"/>
      <c r="D82" s="220"/>
      <c r="E82" s="217"/>
      <c r="F82" s="40"/>
      <c r="G82" s="37"/>
      <c r="H82" s="57"/>
    </row>
    <row r="83" spans="1:8" ht="15" customHeight="1" x14ac:dyDescent="0.4">
      <c r="A83" s="193">
        <v>3503</v>
      </c>
      <c r="B83" s="194" t="s">
        <v>143</v>
      </c>
      <c r="C83" s="195"/>
      <c r="D83" s="195"/>
      <c r="E83" s="196"/>
      <c r="F83" s="40"/>
      <c r="G83" s="83"/>
      <c r="H83" s="57"/>
    </row>
    <row r="84" spans="1:8" ht="15" hidden="1" customHeight="1" outlineLevel="1" x14ac:dyDescent="0.4">
      <c r="A84" s="177" t="s">
        <v>31</v>
      </c>
      <c r="B84" s="178"/>
      <c r="C84" s="178"/>
      <c r="D84" s="178"/>
      <c r="E84" s="179"/>
      <c r="F84" s="40"/>
      <c r="G84" s="37"/>
      <c r="H84" s="57"/>
    </row>
    <row r="85" spans="1:8" hidden="1" outlineLevel="1" x14ac:dyDescent="0.4">
      <c r="A85" s="177" t="s">
        <v>32</v>
      </c>
      <c r="B85" s="178"/>
      <c r="C85" s="178"/>
      <c r="D85" s="178"/>
      <c r="E85" s="179"/>
      <c r="F85" s="40"/>
      <c r="G85" s="37"/>
      <c r="H85" s="57"/>
    </row>
    <row r="86" spans="1:8" ht="15" hidden="1" customHeight="1" outlineLevel="1" x14ac:dyDescent="0.4">
      <c r="A86" s="177" t="s">
        <v>33</v>
      </c>
      <c r="B86" s="178"/>
      <c r="C86" s="178"/>
      <c r="D86" s="178"/>
      <c r="E86" s="179"/>
      <c r="F86" s="40"/>
      <c r="G86" s="37"/>
      <c r="H86" s="57"/>
    </row>
    <row r="87" spans="1:8" ht="15" hidden="1" customHeight="1" outlineLevel="1" x14ac:dyDescent="0.4">
      <c r="A87" s="177" t="s">
        <v>34</v>
      </c>
      <c r="B87" s="178"/>
      <c r="C87" s="178"/>
      <c r="D87" s="178"/>
      <c r="E87" s="179"/>
      <c r="F87" s="40"/>
      <c r="G87" s="37"/>
      <c r="H87" s="57"/>
    </row>
    <row r="88" spans="1:8" ht="25" customHeight="1" collapsed="1" x14ac:dyDescent="0.4">
      <c r="A88" s="231">
        <v>8000</v>
      </c>
      <c r="B88" s="198" t="s">
        <v>144</v>
      </c>
      <c r="C88" s="199"/>
      <c r="D88" s="199"/>
      <c r="E88" s="200" t="s">
        <v>101</v>
      </c>
      <c r="F88" s="30"/>
      <c r="G88" s="60"/>
      <c r="H88" s="32" t="str">
        <f>IF(SUMIFS(E89,G89,"&lt;=4",G89,"&gt;=1")=30,"ja","nein")</f>
        <v>nein</v>
      </c>
    </row>
    <row r="89" spans="1:8" ht="15" customHeight="1" x14ac:dyDescent="0.4">
      <c r="A89" s="180"/>
      <c r="B89" s="183">
        <v>80000</v>
      </c>
      <c r="C89" s="183">
        <v>88888</v>
      </c>
      <c r="D89" s="221" t="s">
        <v>102</v>
      </c>
      <c r="E89" s="180">
        <v>30</v>
      </c>
      <c r="F89" s="40"/>
      <c r="G89" s="37"/>
      <c r="H89" s="228"/>
    </row>
    <row r="90" spans="1:8" x14ac:dyDescent="0.4">
      <c r="A90" s="222"/>
      <c r="B90" s="223"/>
      <c r="C90" s="223"/>
      <c r="D90" s="224"/>
      <c r="E90" s="222"/>
      <c r="F90" s="40"/>
      <c r="G90" s="124"/>
      <c r="H90" s="229"/>
    </row>
    <row r="91" spans="1:8" x14ac:dyDescent="0.4">
      <c r="A91" s="225" t="s">
        <v>103</v>
      </c>
      <c r="B91" s="226"/>
      <c r="C91" s="226"/>
      <c r="D91" s="226"/>
      <c r="E91" s="226"/>
      <c r="G91" s="124"/>
      <c r="H91" s="125"/>
    </row>
    <row r="92" spans="1:8" ht="15" customHeight="1" x14ac:dyDescent="0.4">
      <c r="A92" s="180" t="s">
        <v>31</v>
      </c>
      <c r="B92" s="181"/>
      <c r="C92" s="181"/>
      <c r="D92" s="181"/>
      <c r="E92" s="182"/>
      <c r="F92" s="40"/>
      <c r="G92" s="37"/>
      <c r="H92" s="125"/>
    </row>
    <row r="93" spans="1:8" ht="15" customHeight="1" x14ac:dyDescent="0.4">
      <c r="A93" s="180" t="s">
        <v>32</v>
      </c>
      <c r="B93" s="181"/>
      <c r="C93" s="181"/>
      <c r="D93" s="181"/>
      <c r="E93" s="182"/>
      <c r="F93" s="40"/>
      <c r="G93" s="37"/>
      <c r="H93" s="125"/>
    </row>
    <row r="94" spans="1:8" ht="15" customHeight="1" x14ac:dyDescent="0.4">
      <c r="A94" s="180" t="s">
        <v>33</v>
      </c>
      <c r="B94" s="181"/>
      <c r="C94" s="181"/>
      <c r="D94" s="181"/>
      <c r="E94" s="182"/>
      <c r="F94" s="40"/>
      <c r="G94" s="37"/>
      <c r="H94" s="125"/>
    </row>
    <row r="95" spans="1:8" x14ac:dyDescent="0.4">
      <c r="A95" s="225" t="s">
        <v>118</v>
      </c>
      <c r="B95" s="226"/>
      <c r="C95" s="226"/>
      <c r="D95" s="226"/>
      <c r="E95" s="226"/>
      <c r="G95" s="124"/>
      <c r="H95" s="125"/>
    </row>
    <row r="96" spans="1:8" ht="15" customHeight="1" x14ac:dyDescent="0.4">
      <c r="A96" s="180" t="s">
        <v>31</v>
      </c>
      <c r="B96" s="181"/>
      <c r="C96" s="181"/>
      <c r="D96" s="181"/>
      <c r="E96" s="182"/>
      <c r="F96" s="40"/>
      <c r="G96" s="127"/>
      <c r="H96" s="125"/>
    </row>
    <row r="97" spans="1:9" ht="15" customHeight="1" x14ac:dyDescent="0.4">
      <c r="A97" s="180" t="s">
        <v>32</v>
      </c>
      <c r="B97" s="181"/>
      <c r="C97" s="181"/>
      <c r="D97" s="181"/>
      <c r="E97" s="182"/>
      <c r="F97" s="40"/>
      <c r="G97" s="127"/>
      <c r="H97" s="125"/>
    </row>
    <row r="98" spans="1:9" ht="15" customHeight="1" x14ac:dyDescent="0.4">
      <c r="A98" s="180" t="s">
        <v>33</v>
      </c>
      <c r="B98" s="181"/>
      <c r="C98" s="181"/>
      <c r="D98" s="181"/>
      <c r="E98" s="182"/>
      <c r="F98" s="40"/>
      <c r="G98" s="127"/>
      <c r="H98" s="125"/>
    </row>
    <row r="99" spans="1:9" x14ac:dyDescent="0.4">
      <c r="A99" s="126"/>
      <c r="D99" s="128"/>
      <c r="G99" s="129" t="str">
        <f>IF(G100&gt;0,SUM(SUMPRODUCT(E19:E33,G19:G33),SUMPRODUCT(E37:E40,G37:G40),SUMPRODUCT(E35:E35,G35:G35),SUMPRODUCT(E45:E51,G45:G51),SUMPRODUCT(E53:E55,G53:G55),SUMPRODUCT(E58:E71,G58:G71),SUMPRODUCT(E74:E87,G74:G87),SUMPRODUCT(E88:E89,G88:G89))/G100,"")</f>
        <v/>
      </c>
      <c r="H99" s="130" t="s">
        <v>146</v>
      </c>
    </row>
    <row r="100" spans="1:9" x14ac:dyDescent="0.4">
      <c r="A100" s="126"/>
      <c r="D100" s="128"/>
      <c r="G100" s="131">
        <f>SUMIFS(E20:E33,G20:G33,"&lt;=4",G20:G33,"&gt;=1")+SUMIFS(E37:E40,G37:G40,"&lt;=4",G37:G40,"&gt;=1")+SUMIFS(E35,G35,"&lt;=4",G35,"&gt;=1")+SUMIFS(E45:E51,G45:G51,"&lt;=4",G45:G51,"&gt;=1")+SUMIFS(E53:E55,G53:G55,"&lt;=4",G53:G55,"&gt;=1")+SUMIFS(E58:E71,G58:G71,"&lt;=4",G58:G71,"&gt;=1")+SUMIFS(E74:E87,G74:G87,"&lt;=4",G74:G87,"&gt;=1")+SUMIFS(E89,G89,"&lt;=4",G89,"&gt;=1")</f>
        <v>0</v>
      </c>
      <c r="H100" s="130" t="s">
        <v>123</v>
      </c>
    </row>
    <row r="101" spans="1:9" x14ac:dyDescent="0.4">
      <c r="A101" s="126" t="s">
        <v>59</v>
      </c>
      <c r="G101" s="131">
        <f>SUMIFS(E20:E33,G20:G33,"&lt;=4",G20:G33,"&gt;=1")+SUMIFS(E20:E33,G20:G33,"ub")+SUMIFS(E37:E40,G37:G40,"&lt;=4",G37:G40,"&gt;=1")+SUMIFS(E35,G35,"&lt;=4",G35,"&gt;=1")+SUMIFS(E45:E51,G45:G51,"&lt;=4",G45:G51,"&gt;=1")+SUMIFS(E53:E55,G53:G55,"&lt;=4",G53:G55,"&gt;=1")+SUMIFS(E53:E55,G53:G55,"ub")+SUMIFS(E58:E71,G58:G71,"&lt;=4",G58:G71,"&gt;=1")+SUMIFS(E58:E71,G58:G71,"ub")+SUMIFS(E74:E87,G74:G87,"&lt;=4",G74:G87,"&gt;=1")+SUMIFS(E74:E87,G74:G87,"ub")+SUMIFS(E89,G89,"&lt;=4",G89,"&gt;=1")</f>
        <v>0</v>
      </c>
      <c r="H101" s="130" t="s">
        <v>104</v>
      </c>
      <c r="I101" s="132"/>
    </row>
    <row r="102" spans="1:9" ht="18.45" x14ac:dyDescent="0.4">
      <c r="A102" s="12" t="s">
        <v>105</v>
      </c>
      <c r="G102" s="133"/>
      <c r="H102" s="130"/>
    </row>
    <row r="103" spans="1:9" ht="7" customHeight="1" x14ac:dyDescent="0.4">
      <c r="A103" s="126"/>
      <c r="G103" s="134"/>
    </row>
    <row r="104" spans="1:9" ht="15.45" x14ac:dyDescent="0.4">
      <c r="A104" s="4" t="s">
        <v>106</v>
      </c>
    </row>
    <row r="105" spans="1:9" ht="30" customHeight="1" x14ac:dyDescent="0.4">
      <c r="A105" s="240" t="s">
        <v>107</v>
      </c>
      <c r="B105" s="240"/>
      <c r="C105" s="240"/>
      <c r="D105" s="240"/>
      <c r="E105" s="240"/>
      <c r="F105" s="147"/>
    </row>
    <row r="106" spans="1:9" ht="14.7" customHeight="1" x14ac:dyDescent="0.4">
      <c r="A106" s="137" t="s">
        <v>64</v>
      </c>
      <c r="B106" s="138"/>
      <c r="C106" s="138"/>
      <c r="D106" s="138"/>
      <c r="E106" s="139"/>
      <c r="F106" s="140"/>
    </row>
    <row r="107" spans="1:9" ht="39.9" customHeight="1" x14ac:dyDescent="0.4">
      <c r="A107" s="141" t="s">
        <v>108</v>
      </c>
      <c r="B107" s="142"/>
      <c r="C107" s="142"/>
      <c r="D107" s="142" t="s">
        <v>109</v>
      </c>
      <c r="E107" s="143"/>
      <c r="F107" s="144"/>
    </row>
  </sheetData>
  <sheetProtection insertRows="0" selectLockedCells="1"/>
  <mergeCells count="9">
    <mergeCell ref="A105:E105"/>
    <mergeCell ref="A4:E4"/>
    <mergeCell ref="A7:E7"/>
    <mergeCell ref="A8:E8"/>
    <mergeCell ref="A10:E10"/>
    <mergeCell ref="A15:E15"/>
    <mergeCell ref="B43:D43"/>
    <mergeCell ref="B44:C44"/>
    <mergeCell ref="B48:C48"/>
  </mergeCells>
  <conditionalFormatting sqref="H18 H36 H34 H41:H42 H52 H56 H72 H88">
    <cfRule type="containsText" dxfId="17" priority="236" operator="containsText" text="ja">
      <formula>NOT(ISERROR(SEARCH("ja",H18)))</formula>
    </cfRule>
  </conditionalFormatting>
  <conditionalFormatting sqref="G20:G24 G26:G27 G30:G33 G37:G40 G35 G45:G47 G49:G51 G63:G66 G68:G71 G74:G76 G79 G84:G87 G89 G53:G55 G92:G94 G58:G61 G81:G82">
    <cfRule type="cellIs" dxfId="16" priority="107" operator="between">
      <formula>0.99999999</formula>
      <formula>4.00000001</formula>
    </cfRule>
  </conditionalFormatting>
  <conditionalFormatting sqref="G20:G24 G26:G27 G30:G33 G37:G40 G35 G45:G47 G49:G51 G63:G66 G68:G71 G74:G76 G79 G84:G87 G89 G53:G55 G92:G94 G58:G61 G81:G82">
    <cfRule type="cellIs" dxfId="15" priority="108" operator="greaterThan">
      <formula>4</formula>
    </cfRule>
    <cfRule type="cellIs" dxfId="14" priority="234" operator="lessThan">
      <formula>1</formula>
    </cfRule>
  </conditionalFormatting>
  <conditionalFormatting sqref="G20:G24 G28 G30:G33 G37:G40 G35 G45:G47 G49:G51 G63:G66 G68:G71 G74:G76 G79 G84:G87 G89 G53:G55 G92:G94 G58:G61 G81:G82 G26:G28">
    <cfRule type="cellIs" dxfId="13" priority="5" operator="equal">
      <formula>""</formula>
    </cfRule>
  </conditionalFormatting>
  <conditionalFormatting sqref="G20:G24 G26 G30:G33 G63:G66 G68:G71 G74:G76 G84:G87 G53:G55 G58:G61 G81:G82">
    <cfRule type="containsText" dxfId="12" priority="4" operator="containsText" text="ub">
      <formula>NOT(ISERROR(SEARCH("ub",G20)))</formula>
    </cfRule>
  </conditionalFormatting>
  <conditionalFormatting sqref="G28">
    <cfRule type="cellIs" dxfId="11" priority="1" operator="between">
      <formula>0.99999999</formula>
      <formula>4.00000001</formula>
    </cfRule>
  </conditionalFormatting>
  <conditionalFormatting sqref="G28">
    <cfRule type="cellIs" dxfId="10" priority="2" operator="greaterThan">
      <formula>4</formula>
    </cfRule>
    <cfRule type="cellIs" dxfId="9" priority="3" operator="lessThan">
      <formula>1</formula>
    </cfRule>
  </conditionalFormatting>
  <pageMargins left="0.98425196850393704" right="0.98425196850393704" top="0.59055118110236227" bottom="0.59055118110236227" header="0.31496062992125984" footer="0.31496062992125984"/>
  <pageSetup paperSize="9" scale="96" fitToHeight="0" orientation="portrait" horizontalDpi="1200" verticalDpi="1200" r:id="rId1"/>
  <rowBreaks count="1" manualBreakCount="1">
    <brk id="5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Physics M.Sc.</vt:lpstr>
      <vt:lpstr>Wirtschaftsphysik M.Sc.</vt:lpstr>
      <vt:lpstr>'Physics M.Sc.'!Druckbereich</vt:lpstr>
      <vt:lpstr>'Wirtschaftsphysik M.Sc.'!Druckbereich</vt:lpstr>
      <vt:lpstr>'Physics M.Sc.'!Drucktitel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Brackenhofer</dc:creator>
  <cp:lastModifiedBy>G. Brackenhofer</cp:lastModifiedBy>
  <cp:lastPrinted>2020-12-26T22:05:04Z</cp:lastPrinted>
  <dcterms:created xsi:type="dcterms:W3CDTF">2019-08-19T19:53:35Z</dcterms:created>
  <dcterms:modified xsi:type="dcterms:W3CDTF">2020-12-26T22:58:32Z</dcterms:modified>
</cp:coreProperties>
</file>