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240" yWindow="-10" windowWidth="9280" windowHeight="18310" firstSheet="1" activeTab="3"/>
  </bookViews>
  <sheets>
    <sheet name="Physics M.Sc. (Physik B.Sc.)" sheetId="2" r:id="rId1"/>
    <sheet name="Physics M.Sc. (Wiphys B.Sc.)" sheetId="9" r:id="rId2"/>
    <sheet name="Wiphys M.Sc. (Physik B.Sc.)" sheetId="12" r:id="rId3"/>
    <sheet name="Wiphys M.Sc. (Wiphys B.Sc.)" sheetId="11" r:id="rId4"/>
  </sheets>
  <definedNames>
    <definedName name="_xlnm.Print_Area" localSheetId="0">'Physics M.Sc. (Physik B.Sc.)'!$A$1:$E$88</definedName>
    <definedName name="_xlnm.Print_Area" localSheetId="1">'Physics M.Sc. (Wiphys B.Sc.)'!$A$1:$E$85</definedName>
    <definedName name="_xlnm.Print_Area" localSheetId="2">'Wiphys M.Sc. (Physik B.Sc.)'!$A$1:$E$90</definedName>
    <definedName name="_xlnm.Print_Area" localSheetId="3">'Wiphys M.Sc. (Wiphys B.Sc.)'!$A$1:$E$93</definedName>
    <definedName name="_xlnm.Print_Titles" localSheetId="0">'Physics M.Sc. (Physik B.Sc.)'!$18:$18</definedName>
    <definedName name="_xlnm.Print_Titles" localSheetId="1">'Physics M.Sc. (Wiphys B.Sc.)'!$18:$18</definedName>
  </definedNames>
  <calcPr calcId="145621"/>
</workbook>
</file>

<file path=xl/calcChain.xml><?xml version="1.0" encoding="utf-8"?>
<calcChain xmlns="http://schemas.openxmlformats.org/spreadsheetml/2006/main">
  <c r="G82" i="2" l="1"/>
  <c r="G80" i="2"/>
  <c r="G77" i="9"/>
  <c r="G79" i="9"/>
  <c r="H49" i="12" l="1"/>
  <c r="H43" i="12"/>
  <c r="H39" i="12" l="1"/>
  <c r="H40" i="11"/>
  <c r="H23" i="11"/>
  <c r="H23" i="12"/>
  <c r="G84" i="12"/>
  <c r="H69" i="12"/>
  <c r="G83" i="12"/>
  <c r="G82" i="12" s="1"/>
  <c r="H27" i="12"/>
  <c r="H19" i="12"/>
  <c r="H67" i="12"/>
  <c r="H29" i="12"/>
  <c r="G87" i="11"/>
  <c r="G86" i="11"/>
  <c r="G85" i="11" s="1"/>
  <c r="H30" i="11"/>
  <c r="G85" i="12" l="1"/>
  <c r="H27" i="11"/>
  <c r="H19" i="11"/>
  <c r="G88" i="11"/>
  <c r="H72" i="11"/>
  <c r="H69" i="11"/>
  <c r="H46" i="11"/>
  <c r="H38" i="9" l="1"/>
  <c r="H19" i="9"/>
  <c r="G78" i="9"/>
  <c r="G80" i="9" s="1"/>
  <c r="H61" i="9"/>
  <c r="H58" i="9"/>
  <c r="H55" i="9"/>
  <c r="H34" i="9"/>
  <c r="H27" i="9"/>
  <c r="H25" i="9"/>
  <c r="G81" i="2"/>
  <c r="H34" i="2"/>
  <c r="H58" i="2"/>
  <c r="H21" i="2" l="1"/>
  <c r="H23" i="2"/>
  <c r="H30" i="2"/>
  <c r="H61" i="2"/>
  <c r="H64" i="2"/>
  <c r="H19" i="2" l="1"/>
  <c r="G83" i="2" l="1"/>
</calcChain>
</file>

<file path=xl/sharedStrings.xml><?xml version="1.0" encoding="utf-8"?>
<sst xmlns="http://schemas.openxmlformats.org/spreadsheetml/2006/main" count="471" uniqueCount="105">
  <si>
    <t>Konto</t>
  </si>
  <si>
    <t>LP</t>
  </si>
  <si>
    <t>a)</t>
  </si>
  <si>
    <t>b)</t>
  </si>
  <si>
    <t>c)</t>
  </si>
  <si>
    <t>d)</t>
  </si>
  <si>
    <t>e)</t>
  </si>
  <si>
    <t>f)</t>
  </si>
  <si>
    <t>Fortgeschrittenenpraktikum Physik II</t>
  </si>
  <si>
    <t>Thema:</t>
  </si>
  <si>
    <t>Folgende Zusatzprüfungen sollen ins Zeugnis aufgenommen werden:</t>
  </si>
  <si>
    <t>Abschließende Zuordnung der Prüfungsleistungen</t>
  </si>
  <si>
    <t>Hinweis:</t>
  </si>
  <si>
    <t xml:space="preserve">Pflichtmodule Physik </t>
  </si>
  <si>
    <t xml:space="preserve">Hauptseminar </t>
  </si>
  <si>
    <t>Hauptseminar Fortgeschrittene Physik</t>
  </si>
  <si>
    <r>
      <t xml:space="preserve">Folgende Zusatzprüfungen sollen </t>
    </r>
    <r>
      <rPr>
        <b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ins Zeugnis aufgenommen werden:</t>
    </r>
  </si>
  <si>
    <t>………………………………….……………</t>
  </si>
  <si>
    <t>Datum und Unterschrift der/des Studierenden</t>
  </si>
  <si>
    <t>Bestätigung</t>
  </si>
  <si>
    <t>Die vom Studierenden vorgenommene Zuordnung der Module zu den Prüfbereichen stimmt mit den Anforderungen der Prüfungsordnung und den Entscheidungen des Prüfungsausschusses überein.</t>
  </si>
  <si>
    <t>Studiendekanat Physik</t>
  </si>
  <si>
    <t>Datum</t>
  </si>
  <si>
    <t>Unterschrift</t>
  </si>
  <si>
    <t>Endnote</t>
  </si>
  <si>
    <r>
      <t>Schwerpunkt Physik</t>
    </r>
    <r>
      <rPr>
        <sz val="10"/>
        <color theme="1"/>
        <rFont val="Arial"/>
        <family val="2"/>
      </rPr>
      <t xml:space="preserve"> (mindestens 16 LP benotet) </t>
    </r>
  </si>
  <si>
    <t xml:space="preserve">Additive Schlüsselqualifikationen  </t>
  </si>
  <si>
    <t>3 LP</t>
  </si>
  <si>
    <r>
      <t xml:space="preserve">Wahlbereich Masterstudiengänge  </t>
    </r>
    <r>
      <rPr>
        <sz val="10"/>
        <color theme="1"/>
        <rFont val="Arial"/>
        <family val="2"/>
      </rPr>
      <t/>
    </r>
  </si>
  <si>
    <r>
      <t xml:space="preserve">Wahlbereich Physik </t>
    </r>
    <r>
      <rPr>
        <sz val="10"/>
        <color theme="1"/>
        <rFont val="Arial"/>
        <family val="2"/>
      </rPr>
      <t>(nur benotete Module)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/>
    </r>
  </si>
  <si>
    <t xml:space="preserve">Masterarbeit Physik </t>
  </si>
  <si>
    <t>30 LP</t>
  </si>
  <si>
    <t xml:space="preserve">Forschungsphase </t>
  </si>
  <si>
    <t>LP endnotenrelevant</t>
  </si>
  <si>
    <t>LP gesamt</t>
  </si>
  <si>
    <t>Endnote (gerundet)</t>
  </si>
  <si>
    <r>
      <rPr>
        <sz val="10"/>
        <color theme="1"/>
        <rFont val="Arial"/>
        <family val="2"/>
      </rPr>
      <t>mindestens</t>
    </r>
    <r>
      <rPr>
        <b/>
        <sz val="10"/>
        <color theme="1"/>
        <rFont val="Arial"/>
        <family val="2"/>
      </rPr>
      <t xml:space="preserve"> 18 LP</t>
    </r>
  </si>
  <si>
    <r>
      <rPr>
        <sz val="10"/>
        <color theme="1"/>
        <rFont val="Arial"/>
        <family val="2"/>
      </rPr>
      <t>mindestens</t>
    </r>
    <r>
      <rPr>
        <b/>
        <sz val="10"/>
        <color theme="1"/>
        <rFont val="Arial"/>
        <family val="2"/>
      </rPr>
      <t xml:space="preserve"> 9 LP </t>
    </r>
  </si>
  <si>
    <t>Anleitung</t>
  </si>
  <si>
    <t>Bei Leistungsnachweisen als Note "ub" (ohne Anführungszeichen) eintragen.</t>
  </si>
  <si>
    <r>
      <t>2.</t>
    </r>
    <r>
      <rPr>
        <sz val="7"/>
        <color theme="1"/>
        <rFont val="Times New Roman"/>
        <family val="1"/>
      </rPr>
      <t>  </t>
    </r>
    <r>
      <rPr>
        <sz val="8"/>
        <color theme="1"/>
        <rFont val="Arial"/>
        <family val="2"/>
      </rPr>
      <t xml:space="preserve">Lassen Sie vom Studiendekanat Physik bestätigen, dass die Zuordnung der Module konform zur Prüfungsordnung ist. </t>
    </r>
  </si>
  <si>
    <r>
      <t>1.</t>
    </r>
    <r>
      <rPr>
        <sz val="7"/>
        <color theme="1"/>
        <rFont val="Times New Roman"/>
        <family val="1"/>
      </rPr>
      <t>  </t>
    </r>
    <r>
      <rPr>
        <sz val="8"/>
        <color theme="1"/>
        <rFont val="Arial"/>
        <family val="2"/>
      </rPr>
      <t>Füllen Sie das Formular vollständig aus und listen Sie alle Prüfungen auf.</t>
    </r>
  </si>
  <si>
    <r>
      <t>3.</t>
    </r>
    <r>
      <rPr>
        <sz val="7"/>
        <color theme="1"/>
        <rFont val="Times New Roman"/>
        <family val="1"/>
      </rPr>
      <t> </t>
    </r>
    <r>
      <rPr>
        <sz val="8"/>
        <color theme="1"/>
        <rFont val="Arial"/>
        <family val="2"/>
      </rPr>
      <t xml:space="preserve">Geben Sie das Formular </t>
    </r>
    <r>
      <rPr>
        <b/>
        <sz val="8"/>
        <color theme="1"/>
        <rFont val="Arial"/>
        <family val="2"/>
      </rPr>
      <t>vor Abgabe der Masterarbeit</t>
    </r>
    <r>
      <rPr>
        <sz val="8"/>
        <color theme="1"/>
        <rFont val="Arial"/>
        <family val="2"/>
      </rPr>
      <t xml:space="preserve"> im Studiensekretariat ab!</t>
    </r>
  </si>
  <si>
    <r>
      <t xml:space="preserve"> Bringen Sie dazu eine aktuelle </t>
    </r>
    <r>
      <rPr>
        <i/>
        <sz val="8"/>
        <color theme="1"/>
        <rFont val="Arial"/>
        <family val="2"/>
      </rPr>
      <t>Bescheinigung über alle erbrachten Studien- und Prüfungsleistungen</t>
    </r>
    <r>
      <rPr>
        <sz val="8"/>
        <color theme="1"/>
        <rFont val="Arial"/>
        <family val="2"/>
      </rPr>
      <t xml:space="preserve"> mit.</t>
    </r>
  </si>
  <si>
    <t xml:space="preserve">Vor der Zeugniserstellung haben Sie einmalig die Möglichkeit, die bestandenen Module den Prüfbereichen zuzuordnen. </t>
  </si>
  <si>
    <t>Daraus ergeben sich die Abschlussnote und die Auflistung der Prüfungen im Zeugnis.</t>
  </si>
  <si>
    <t>Das Arbeitsblatt ist geschützt, aber ohne Passwort.</t>
  </si>
  <si>
    <t xml:space="preserve">Die Leistungspunkte werden addiert (ohne Zusatzfächer) und die Endnote berechnet (ohne Gewähr). </t>
  </si>
  <si>
    <t>Sie können den Schutz aufheben und bei Bedarf weitere Zeilen einfügen.</t>
  </si>
  <si>
    <t>Kontrollieren Sie, ob die Berechnungen noch korrekt sind.</t>
  </si>
  <si>
    <t>Maßgeblich ist die Berechnung der Endnote durch das Studiensekretariat.</t>
  </si>
  <si>
    <t xml:space="preserve">Es sind einige Kontrollen eingebaut, aber es wird nicht jeder erdenkliche Spezialfall berücksichtigt. </t>
  </si>
  <si>
    <t>Das Tabellenblatt ist ein Hilfsmittel, das die Planung des Masterstudiums erleichtern soll.</t>
  </si>
  <si>
    <t>U</t>
  </si>
  <si>
    <t>E</t>
  </si>
  <si>
    <t>X</t>
  </si>
  <si>
    <t>Ein Bereich ist erfüllt, wenn die Mindestzahl an Leistungspunkten erreicht ist.</t>
  </si>
  <si>
    <t>Modul oder Prüfung</t>
  </si>
  <si>
    <t>Projektpraktikum</t>
  </si>
  <si>
    <t>Molekülphysik</t>
  </si>
  <si>
    <t>Festkörperphysik</t>
  </si>
  <si>
    <t>Kern-, Teilchen- und Astrophysik</t>
  </si>
  <si>
    <r>
      <rPr>
        <sz val="10"/>
        <color theme="1"/>
        <rFont val="Arial"/>
        <family val="2"/>
      </rPr>
      <t>mindestens</t>
    </r>
    <r>
      <rPr>
        <b/>
        <sz val="10"/>
        <color theme="1"/>
        <rFont val="Arial"/>
        <family val="2"/>
      </rPr>
      <t xml:space="preserve"> 2 LP</t>
    </r>
  </si>
  <si>
    <r>
      <t>Wahlbereich Ökonophysik</t>
    </r>
    <r>
      <rPr>
        <sz val="10"/>
        <color theme="1"/>
        <rFont val="Arial"/>
        <family val="2"/>
      </rPr>
      <t xml:space="preserve"> (nur benotete Module) </t>
    </r>
  </si>
  <si>
    <r>
      <rPr>
        <sz val="10"/>
        <color theme="1"/>
        <rFont val="Arial"/>
        <family val="2"/>
      </rPr>
      <t>mindestens</t>
    </r>
    <r>
      <rPr>
        <b/>
        <sz val="10"/>
        <color theme="1"/>
        <rFont val="Arial"/>
        <family val="2"/>
      </rPr>
      <t xml:space="preserve"> 12 LP</t>
    </r>
  </si>
  <si>
    <r>
      <t xml:space="preserve">Schwerpunkt Wirtschaftswissenschaften </t>
    </r>
    <r>
      <rPr>
        <sz val="10"/>
        <color theme="1"/>
        <rFont val="Arial"/>
        <family val="2"/>
      </rPr>
      <t>(mindestens 21 LP benotet) 
(ein oder zwei Schwerpunkte, mindestens 10 LP pro Schwerpunkt)</t>
    </r>
  </si>
  <si>
    <r>
      <rPr>
        <sz val="10"/>
        <color theme="1"/>
        <rFont val="Arial"/>
        <family val="2"/>
      </rPr>
      <t>mindestens</t>
    </r>
    <r>
      <rPr>
        <b/>
        <sz val="10"/>
        <color theme="1"/>
        <rFont val="Arial"/>
        <family val="2"/>
      </rPr>
      <t xml:space="preserve"> 10 LP</t>
    </r>
  </si>
  <si>
    <t>Wahlmodule Master Physik</t>
  </si>
  <si>
    <t>Hauptseminar und Praktikum</t>
  </si>
  <si>
    <t>E/U/X
Note</t>
  </si>
  <si>
    <t>Bereich 
erfüllt?</t>
  </si>
  <si>
    <t>Tragen Sie Ihre bestandenen Prüfungsleistungen ein, die Leistungspunkte und die Note.</t>
  </si>
  <si>
    <t>(E: endnotenrelevant, U: unbenotet, X: nicht endnotenrelevant)</t>
  </si>
  <si>
    <r>
      <t>Studiengang Wirtschaftsphysik M.Sc.</t>
    </r>
    <r>
      <rPr>
        <sz val="14"/>
        <color theme="1"/>
        <rFont val="Arial"/>
        <family val="2"/>
      </rPr>
      <t xml:space="preserve"> (PO 2017)</t>
    </r>
  </si>
  <si>
    <r>
      <t>Studiengang Physics M.Sc.</t>
    </r>
    <r>
      <rPr>
        <sz val="14"/>
        <color theme="1"/>
        <rFont val="Arial"/>
        <family val="2"/>
      </rPr>
      <t xml:space="preserve"> (PO 2017)</t>
    </r>
  </si>
  <si>
    <t>Modul-Nr.</t>
  </si>
  <si>
    <t>Prüfungs-Nr.</t>
  </si>
  <si>
    <t>Methodenkenntnis und Projektplanung I</t>
  </si>
  <si>
    <t>Methodenkenntnis und Projektplanung II</t>
  </si>
  <si>
    <t xml:space="preserve">Deutschkurs: </t>
  </si>
  <si>
    <t>Schwerpunkt</t>
  </si>
  <si>
    <t>3001 Biophysik, 3002 Kond. Materie, 3003 Ökonophysik, 3004 Plasmaphysik, 3005 Quanteninformation ...</t>
  </si>
  <si>
    <t>Geisteswissenschaften</t>
  </si>
  <si>
    <t>Informatik</t>
  </si>
  <si>
    <t>Ingenieur- und Naturwissenschaften</t>
  </si>
  <si>
    <t>Mathematik und Wirtschaftswissenschaften</t>
  </si>
  <si>
    <t>Physik</t>
  </si>
  <si>
    <r>
      <t xml:space="preserve">bei Zulassung aufgrund eines Bachelorabschlusses in </t>
    </r>
    <r>
      <rPr>
        <b/>
        <sz val="10"/>
        <color theme="1"/>
        <rFont val="Arial"/>
        <family val="2"/>
      </rPr>
      <t>Physik</t>
    </r>
  </si>
  <si>
    <t>U / X</t>
  </si>
  <si>
    <t>Name, Vorname, Matrikelnummer</t>
  </si>
  <si>
    <r>
      <t>Pflichtmodule Physik</t>
    </r>
    <r>
      <rPr>
        <sz val="10"/>
        <color theme="1"/>
        <rFont val="Arial"/>
        <family val="2"/>
      </rPr>
      <t xml:space="preserve"> (Nichtzutreffendes bitte streichen)</t>
    </r>
  </si>
  <si>
    <t>10342, 10350</t>
  </si>
  <si>
    <r>
      <t xml:space="preserve">bei Zulassung aufgrund eines Bachelorabschlusses in </t>
    </r>
    <r>
      <rPr>
        <b/>
        <sz val="10"/>
        <color theme="1"/>
        <rFont val="Arial"/>
        <family val="2"/>
      </rPr>
      <t>Wirtschaftsphysik</t>
    </r>
  </si>
  <si>
    <t xml:space="preserve">Wahlbereich Wirtschaftswissenschaften  </t>
  </si>
  <si>
    <r>
      <rPr>
        <sz val="10"/>
        <color theme="1"/>
        <rFont val="Arial"/>
        <family val="2"/>
      </rPr>
      <t>mindestens</t>
    </r>
    <r>
      <rPr>
        <b/>
        <sz val="10"/>
        <color theme="1"/>
        <rFont val="Arial"/>
        <family val="2"/>
      </rPr>
      <t xml:space="preserve"> 10 LP </t>
    </r>
  </si>
  <si>
    <t>Pflichtmodule Physik</t>
  </si>
  <si>
    <t xml:space="preserve">Wahlmodul mit Prüfungen aus dem Master Wirtschaftswissenschaften </t>
  </si>
  <si>
    <t>3101 Economics, 3102 Finanzwirtschaft, 3104 Rechnungswesen und Wirtschaftsprüfung, 3105 Technologie- und Prozessmanagement, 3106 Unternehmensführung und Controlling, 3108 Versicherungswirtschaft</t>
  </si>
  <si>
    <t>E / U</t>
  </si>
  <si>
    <t>Schwerpunkt 1:</t>
  </si>
  <si>
    <t>Schwerpunkt 2:</t>
  </si>
  <si>
    <t>Wahlmodule Physik</t>
  </si>
  <si>
    <t>Wahlmodule aus den Masterstudiengängen und Geisteswissenschaften</t>
  </si>
  <si>
    <t xml:space="preserve">Wahlbereich Master Wirtschaftswissenschaften  </t>
  </si>
  <si>
    <t xml:space="preserve">Wahlmodule Bachelor und Master Wirtschaftswissenschaften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</si>
</sst>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 vertical="top"/>
    </xf>
    <xf numFmtId="164" fontId="0" fillId="0" borderId="0" xfId="0" applyNumberFormat="1" applyAlignment="1"/>
    <xf numFmtId="0" fontId="10" fillId="0" borderId="0" xfId="0" applyFont="1" applyAlignment="1">
      <alignment horizontal="left" vertical="center" indent="1"/>
    </xf>
    <xf numFmtId="0" fontId="17" fillId="0" borderId="0" xfId="0" applyFont="1"/>
    <xf numFmtId="164" fontId="17" fillId="0" borderId="0" xfId="0" applyNumberFormat="1" applyFont="1" applyAlignment="1"/>
    <xf numFmtId="0" fontId="17" fillId="0" borderId="0" xfId="0" applyFont="1" applyAlignment="1"/>
    <xf numFmtId="164" fontId="8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8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164" fontId="15" fillId="2" borderId="8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 applyAlignment="1"/>
    <xf numFmtId="0" fontId="16" fillId="0" borderId="2" xfId="0" applyFont="1" applyBorder="1" applyAlignment="1"/>
    <xf numFmtId="0" fontId="16" fillId="0" borderId="5" xfId="0" applyFont="1" applyBorder="1" applyAlignment="1">
      <alignment horizontal="right"/>
    </xf>
    <xf numFmtId="0" fontId="10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64" fontId="15" fillId="2" borderId="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64" fontId="15" fillId="2" borderId="3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right" vertical="center" wrapText="1"/>
    </xf>
    <xf numFmtId="0" fontId="18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164" fontId="15" fillId="2" borderId="8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</cellXfs>
  <cellStyles count="1">
    <cellStyle name="Standard" xfId="0" builtinId="0"/>
  </cellStyles>
  <dxfs count="4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2594099</xdr:colOff>
      <xdr:row>0</xdr:row>
      <xdr:rowOff>19793</xdr:rowOff>
    </xdr:from>
    <xdr:to>
      <xdr:col>5</xdr:col>
      <xdr:colOff>13195</xdr:colOff>
      <xdr:row>1</xdr:row>
      <xdr:rowOff>232989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0799" y="19793"/>
          <a:ext cx="1921246" cy="397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2594099</xdr:colOff>
      <xdr:row>0</xdr:row>
      <xdr:rowOff>19793</xdr:rowOff>
    </xdr:from>
    <xdr:to>
      <xdr:col>5</xdr:col>
      <xdr:colOff>13195</xdr:colOff>
      <xdr:row>1</xdr:row>
      <xdr:rowOff>232989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149" y="19793"/>
          <a:ext cx="1921246" cy="397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2594099</xdr:colOff>
      <xdr:row>0</xdr:row>
      <xdr:rowOff>19793</xdr:rowOff>
    </xdr:from>
    <xdr:to>
      <xdr:col>5</xdr:col>
      <xdr:colOff>13195</xdr:colOff>
      <xdr:row>1</xdr:row>
      <xdr:rowOff>232989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149" y="19793"/>
          <a:ext cx="1921246" cy="397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2594099</xdr:colOff>
      <xdr:row>0</xdr:row>
      <xdr:rowOff>19793</xdr:rowOff>
    </xdr:from>
    <xdr:to>
      <xdr:col>5</xdr:col>
      <xdr:colOff>13195</xdr:colOff>
      <xdr:row>1</xdr:row>
      <xdr:rowOff>232989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149" y="19793"/>
          <a:ext cx="1921246" cy="397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88"/>
  <sheetViews>
    <sheetView zoomScaleNormal="100" workbookViewId="0">
      <selection activeCell="A16" sqref="A16:E16"/>
    </sheetView>
  </sheetViews>
  <sheetFormatPr baseColWidth="10" defaultRowHeight="14.5" x14ac:dyDescent="0.35"/>
  <cols>
    <col min="1" max="1" width="5.1796875" customWidth="1"/>
    <col min="2" max="3" width="7.54296875" customWidth="1"/>
    <col min="4" max="4" width="58.6328125" customWidth="1"/>
    <col min="5" max="5" width="5.81640625" customWidth="1"/>
    <col min="6" max="6" width="1.7265625" customWidth="1"/>
    <col min="7" max="7" width="7" style="23" customWidth="1"/>
    <col min="8" max="8" width="8.1796875" style="19" customWidth="1"/>
    <col min="9" max="9" width="67.453125" customWidth="1"/>
  </cols>
  <sheetData>
    <row r="1" spans="1:14" x14ac:dyDescent="0.35">
      <c r="F1" s="27"/>
      <c r="G1" s="28"/>
      <c r="H1" s="29"/>
      <c r="I1" s="29"/>
      <c r="J1" s="27"/>
      <c r="K1" s="27"/>
      <c r="L1" s="27"/>
      <c r="M1" s="27"/>
      <c r="N1" s="27"/>
    </row>
    <row r="2" spans="1:14" ht="21" customHeight="1" x14ac:dyDescent="0.35">
      <c r="F2" s="27"/>
      <c r="G2" s="28"/>
      <c r="H2" s="29"/>
      <c r="I2" s="29"/>
      <c r="J2" s="27"/>
      <c r="K2" s="27"/>
      <c r="L2" s="27"/>
      <c r="M2" s="27"/>
      <c r="N2" s="27"/>
    </row>
    <row r="3" spans="1:14" ht="15.5" x14ac:dyDescent="0.35">
      <c r="A3" s="4" t="s">
        <v>11</v>
      </c>
      <c r="F3" s="27"/>
      <c r="G3" s="30" t="s">
        <v>38</v>
      </c>
      <c r="H3" s="29"/>
      <c r="I3" s="29"/>
      <c r="J3" s="27"/>
      <c r="K3" s="27"/>
      <c r="L3" s="27"/>
      <c r="M3" s="27"/>
      <c r="N3" s="27"/>
    </row>
    <row r="4" spans="1:14" x14ac:dyDescent="0.35">
      <c r="A4" s="118" t="s">
        <v>44</v>
      </c>
      <c r="B4" s="118"/>
      <c r="C4" s="118"/>
      <c r="D4" s="118"/>
      <c r="E4" s="118"/>
      <c r="F4" s="27"/>
      <c r="G4" s="31" t="s">
        <v>52</v>
      </c>
      <c r="H4" s="29"/>
      <c r="I4" s="29"/>
      <c r="J4" s="27"/>
      <c r="K4" s="27"/>
      <c r="L4" s="27"/>
      <c r="M4" s="27"/>
      <c r="N4" s="27"/>
    </row>
    <row r="5" spans="1:14" x14ac:dyDescent="0.35">
      <c r="A5" s="21" t="s">
        <v>45</v>
      </c>
      <c r="B5" s="20"/>
      <c r="C5" s="74"/>
      <c r="D5" s="20"/>
      <c r="E5" s="20"/>
      <c r="F5" s="27"/>
      <c r="G5" s="31" t="s">
        <v>71</v>
      </c>
      <c r="H5" s="29"/>
      <c r="I5" s="29"/>
      <c r="J5" s="27"/>
      <c r="K5" s="27"/>
      <c r="L5" s="27"/>
      <c r="M5" s="27"/>
      <c r="N5" s="27"/>
    </row>
    <row r="6" spans="1:14" x14ac:dyDescent="0.35">
      <c r="A6" s="5" t="s">
        <v>12</v>
      </c>
      <c r="F6" s="27"/>
      <c r="G6" s="31" t="s">
        <v>39</v>
      </c>
      <c r="H6" s="29"/>
      <c r="I6" s="29"/>
      <c r="J6" s="27"/>
      <c r="K6" s="27"/>
      <c r="L6" s="27"/>
      <c r="M6" s="27"/>
      <c r="N6" s="27"/>
    </row>
    <row r="7" spans="1:14" x14ac:dyDescent="0.35">
      <c r="A7" s="119" t="s">
        <v>41</v>
      </c>
      <c r="B7" s="119"/>
      <c r="C7" s="119"/>
      <c r="D7" s="119"/>
      <c r="E7" s="119"/>
      <c r="F7" s="27"/>
      <c r="G7" s="25" t="s">
        <v>56</v>
      </c>
      <c r="H7" s="29"/>
      <c r="I7" s="29"/>
      <c r="J7" s="29"/>
      <c r="K7" s="29"/>
      <c r="L7" s="27"/>
      <c r="M7" s="27"/>
      <c r="N7" s="27"/>
    </row>
    <row r="8" spans="1:14" x14ac:dyDescent="0.35">
      <c r="A8" s="118" t="s">
        <v>40</v>
      </c>
      <c r="B8" s="118"/>
      <c r="C8" s="118"/>
      <c r="D8" s="118"/>
      <c r="E8" s="118"/>
      <c r="F8" s="27"/>
      <c r="G8" s="31" t="s">
        <v>47</v>
      </c>
      <c r="H8" s="29"/>
      <c r="I8" s="29"/>
      <c r="J8" s="29"/>
      <c r="K8" s="29"/>
      <c r="L8" s="27"/>
      <c r="M8" s="27"/>
      <c r="N8" s="27"/>
    </row>
    <row r="9" spans="1:14" x14ac:dyDescent="0.35">
      <c r="A9" s="26" t="s">
        <v>43</v>
      </c>
      <c r="B9" s="20"/>
      <c r="C9" s="74"/>
      <c r="D9" s="20"/>
      <c r="E9" s="20"/>
      <c r="F9" s="27"/>
      <c r="G9" s="31" t="s">
        <v>50</v>
      </c>
      <c r="H9" s="29"/>
      <c r="I9" s="29"/>
      <c r="J9" s="29"/>
      <c r="K9" s="29"/>
      <c r="L9" s="27"/>
      <c r="M9" s="27"/>
      <c r="N9" s="27"/>
    </row>
    <row r="10" spans="1:14" x14ac:dyDescent="0.35">
      <c r="A10" s="119" t="s">
        <v>42</v>
      </c>
      <c r="B10" s="119"/>
      <c r="C10" s="119"/>
      <c r="D10" s="119"/>
      <c r="E10" s="119"/>
      <c r="F10" s="27"/>
      <c r="G10" s="31" t="s">
        <v>51</v>
      </c>
      <c r="H10" s="29"/>
      <c r="I10" s="29"/>
      <c r="J10" s="29"/>
      <c r="K10" s="29"/>
      <c r="L10" s="27"/>
      <c r="M10" s="27"/>
      <c r="N10" s="27"/>
    </row>
    <row r="11" spans="1:14" x14ac:dyDescent="0.35">
      <c r="A11" s="5"/>
      <c r="F11" s="27"/>
      <c r="G11" s="31" t="s">
        <v>46</v>
      </c>
      <c r="H11" s="29"/>
      <c r="I11" s="29"/>
      <c r="J11" s="29"/>
      <c r="K11" s="29"/>
      <c r="L11" s="27"/>
      <c r="M11" s="27"/>
      <c r="N11" s="27"/>
    </row>
    <row r="12" spans="1:14" ht="18" x14ac:dyDescent="0.35">
      <c r="A12" s="2" t="s">
        <v>74</v>
      </c>
      <c r="F12" s="27"/>
      <c r="G12" s="31" t="s">
        <v>48</v>
      </c>
      <c r="H12" s="29"/>
      <c r="I12" s="29"/>
      <c r="J12" s="29"/>
      <c r="K12" s="29"/>
      <c r="L12" s="27"/>
      <c r="M12" s="27"/>
      <c r="N12" s="27"/>
    </row>
    <row r="13" spans="1:14" x14ac:dyDescent="0.35">
      <c r="A13" s="1" t="s">
        <v>87</v>
      </c>
      <c r="F13" s="27"/>
      <c r="G13" s="31" t="s">
        <v>49</v>
      </c>
      <c r="H13" s="29"/>
      <c r="I13" s="29"/>
      <c r="J13" s="29"/>
      <c r="K13" s="29"/>
      <c r="L13" s="27"/>
      <c r="M13" s="27"/>
      <c r="N13" s="27"/>
    </row>
    <row r="14" spans="1:14" x14ac:dyDescent="0.35">
      <c r="A14" s="3"/>
      <c r="F14" s="27"/>
      <c r="G14" s="31" t="s">
        <v>72</v>
      </c>
      <c r="H14" s="29"/>
      <c r="I14" s="29"/>
      <c r="J14" s="29"/>
      <c r="K14" s="29"/>
      <c r="L14" s="27"/>
      <c r="M14" s="27"/>
      <c r="N14" s="27"/>
    </row>
    <row r="15" spans="1:14" ht="9.5" customHeight="1" x14ac:dyDescent="0.35">
      <c r="A15" s="71" t="s">
        <v>89</v>
      </c>
      <c r="B15" s="72"/>
      <c r="C15" s="72"/>
      <c r="D15" s="72"/>
      <c r="E15" s="73"/>
      <c r="F15" s="27"/>
      <c r="G15" s="28"/>
      <c r="H15" s="29"/>
      <c r="I15" s="29"/>
      <c r="J15" s="29"/>
      <c r="K15" s="29"/>
      <c r="L15" s="27"/>
      <c r="M15" s="27"/>
      <c r="N15" s="27"/>
    </row>
    <row r="16" spans="1:14" ht="31.25" customHeight="1" x14ac:dyDescent="0.35">
      <c r="A16" s="121"/>
      <c r="B16" s="122"/>
      <c r="C16" s="122"/>
      <c r="D16" s="122"/>
      <c r="E16" s="123"/>
      <c r="F16" s="12"/>
      <c r="G16" s="29"/>
      <c r="H16" s="29"/>
      <c r="I16" s="29"/>
      <c r="J16" s="29"/>
      <c r="K16" s="29"/>
      <c r="L16" s="27"/>
      <c r="M16" s="27"/>
      <c r="N16" s="27"/>
    </row>
    <row r="17" spans="1:8" x14ac:dyDescent="0.35">
      <c r="A17" s="6"/>
      <c r="G17" s="69"/>
      <c r="H17" s="70"/>
    </row>
    <row r="18" spans="1:8" ht="28.75" customHeight="1" x14ac:dyDescent="0.35">
      <c r="A18" s="39" t="s">
        <v>0</v>
      </c>
      <c r="B18" s="40" t="s">
        <v>75</v>
      </c>
      <c r="C18" s="40" t="s">
        <v>76</v>
      </c>
      <c r="D18" s="40" t="s">
        <v>57</v>
      </c>
      <c r="E18" s="39" t="s">
        <v>1</v>
      </c>
      <c r="F18" s="13"/>
      <c r="G18" s="67" t="s">
        <v>69</v>
      </c>
      <c r="H18" s="68" t="s">
        <v>70</v>
      </c>
    </row>
    <row r="19" spans="1:8" ht="25" customHeight="1" x14ac:dyDescent="0.35">
      <c r="A19" s="44">
        <v>1100</v>
      </c>
      <c r="B19" s="48" t="s">
        <v>13</v>
      </c>
      <c r="C19" s="49"/>
      <c r="D19" s="49"/>
      <c r="E19" s="50"/>
      <c r="F19" s="14"/>
      <c r="G19" s="52" t="s">
        <v>53</v>
      </c>
      <c r="H19" s="66" t="str">
        <f>IF(SUMIFS(E20,G20,"ub")&gt;=8,"ja","nein")</f>
        <v>nein</v>
      </c>
    </row>
    <row r="20" spans="1:8" ht="15" customHeight="1" x14ac:dyDescent="0.35">
      <c r="A20" s="41"/>
      <c r="B20" s="45">
        <v>71053</v>
      </c>
      <c r="C20" s="45">
        <v>11492</v>
      </c>
      <c r="D20" s="45" t="s">
        <v>8</v>
      </c>
      <c r="E20" s="46">
        <v>8</v>
      </c>
      <c r="F20" s="32"/>
      <c r="G20" s="53"/>
      <c r="H20" s="54"/>
    </row>
    <row r="21" spans="1:8" ht="25" customHeight="1" x14ac:dyDescent="0.35">
      <c r="A21" s="44">
        <v>4000</v>
      </c>
      <c r="B21" s="48" t="s">
        <v>14</v>
      </c>
      <c r="C21" s="49"/>
      <c r="D21" s="49"/>
      <c r="E21" s="50"/>
      <c r="F21" s="14"/>
      <c r="G21" s="55" t="s">
        <v>54</v>
      </c>
      <c r="H21" s="66" t="str">
        <f>IF(SUMIFS(E22,G22,"&lt;=4",G22,"&gt;=1")&gt;=4,"ja","nein")</f>
        <v>nein</v>
      </c>
    </row>
    <row r="22" spans="1:8" ht="15" customHeight="1" x14ac:dyDescent="0.35">
      <c r="A22" s="41"/>
      <c r="B22" s="45">
        <v>71054</v>
      </c>
      <c r="C22" s="42"/>
      <c r="D22" s="45" t="s">
        <v>15</v>
      </c>
      <c r="E22" s="46">
        <v>4</v>
      </c>
      <c r="F22" s="9"/>
      <c r="G22" s="53"/>
      <c r="H22" s="54"/>
    </row>
    <row r="23" spans="1:8" ht="25" customHeight="1" x14ac:dyDescent="0.35">
      <c r="A23" s="44">
        <v>8001</v>
      </c>
      <c r="B23" s="48" t="s">
        <v>25</v>
      </c>
      <c r="C23" s="49"/>
      <c r="D23" s="49"/>
      <c r="E23" s="51" t="s">
        <v>36</v>
      </c>
      <c r="F23" s="15"/>
      <c r="G23" s="55" t="s">
        <v>54</v>
      </c>
      <c r="H23" s="66" t="str">
        <f>IF(AND(SUMIFS(E26:E29,G26:G29,"&lt;=4",G26:G29,"&gt;=1")&gt;=16,SUMIFS(E26:E29,G26:G29,"&lt;=4",G26:G29,"&gt;=1")+SUMIFS(E26:E29,G26:G29,"ub")&gt;=18),"ja","nein")</f>
        <v>nein</v>
      </c>
    </row>
    <row r="24" spans="1:8" ht="10" customHeight="1" x14ac:dyDescent="0.35">
      <c r="A24" s="79"/>
      <c r="B24" s="80"/>
      <c r="C24" s="81"/>
      <c r="D24" s="97" t="s">
        <v>81</v>
      </c>
      <c r="E24" s="82"/>
      <c r="F24" s="15"/>
      <c r="G24" s="83"/>
      <c r="H24" s="56"/>
    </row>
    <row r="25" spans="1:8" ht="18.5" customHeight="1" x14ac:dyDescent="0.35">
      <c r="A25" s="84"/>
      <c r="B25" s="85" t="s">
        <v>80</v>
      </c>
      <c r="C25" s="86"/>
      <c r="D25" s="88"/>
      <c r="E25" s="87"/>
      <c r="F25" s="15"/>
      <c r="G25" s="52"/>
      <c r="H25" s="56"/>
    </row>
    <row r="26" spans="1:8" ht="15" customHeight="1" x14ac:dyDescent="0.35">
      <c r="A26" s="41" t="s">
        <v>2</v>
      </c>
      <c r="B26" s="42"/>
      <c r="C26" s="42"/>
      <c r="D26" s="42"/>
      <c r="E26" s="43"/>
      <c r="F26" s="9"/>
      <c r="G26" s="53"/>
      <c r="H26" s="56"/>
    </row>
    <row r="27" spans="1:8" ht="15" customHeight="1" x14ac:dyDescent="0.35">
      <c r="A27" s="41" t="s">
        <v>3</v>
      </c>
      <c r="B27" s="42"/>
      <c r="C27" s="42"/>
      <c r="D27" s="42"/>
      <c r="E27" s="43"/>
      <c r="F27" s="9"/>
      <c r="G27" s="53"/>
      <c r="H27" s="56"/>
    </row>
    <row r="28" spans="1:8" ht="15" customHeight="1" x14ac:dyDescent="0.35">
      <c r="A28" s="41" t="s">
        <v>4</v>
      </c>
      <c r="B28" s="42"/>
      <c r="C28" s="42"/>
      <c r="D28" s="42"/>
      <c r="E28" s="43"/>
      <c r="F28" s="9"/>
      <c r="G28" s="53"/>
      <c r="H28" s="56"/>
    </row>
    <row r="29" spans="1:8" ht="15" customHeight="1" x14ac:dyDescent="0.35">
      <c r="A29" s="41" t="s">
        <v>5</v>
      </c>
      <c r="B29" s="42"/>
      <c r="C29" s="42"/>
      <c r="D29" s="42"/>
      <c r="E29" s="43"/>
      <c r="F29" s="9"/>
      <c r="G29" s="53"/>
      <c r="H29" s="54"/>
    </row>
    <row r="30" spans="1:8" ht="25" customHeight="1" x14ac:dyDescent="0.35">
      <c r="A30" s="44">
        <v>2100</v>
      </c>
      <c r="B30" s="48" t="s">
        <v>29</v>
      </c>
      <c r="C30" s="49"/>
      <c r="D30" s="49"/>
      <c r="E30" s="51" t="s">
        <v>37</v>
      </c>
      <c r="F30" s="15"/>
      <c r="G30" s="55" t="s">
        <v>54</v>
      </c>
      <c r="H30" s="66" t="str">
        <f>IF(SUMIFS(E31:E33,G31:G33,"&lt;=4",G31:G33,"&gt;=1")&gt;=9,"ja","nein")</f>
        <v>nein</v>
      </c>
    </row>
    <row r="31" spans="1:8" ht="15" customHeight="1" x14ac:dyDescent="0.35">
      <c r="A31" s="41" t="s">
        <v>2</v>
      </c>
      <c r="B31" s="42"/>
      <c r="C31" s="42"/>
      <c r="D31" s="42"/>
      <c r="E31" s="43"/>
      <c r="F31" s="9"/>
      <c r="G31" s="53"/>
      <c r="H31" s="56"/>
    </row>
    <row r="32" spans="1:8" ht="15" customHeight="1" x14ac:dyDescent="0.35">
      <c r="A32" s="41" t="s">
        <v>3</v>
      </c>
      <c r="B32" s="42"/>
      <c r="C32" s="42"/>
      <c r="D32" s="42"/>
      <c r="E32" s="43"/>
      <c r="F32" s="9"/>
      <c r="G32" s="53"/>
      <c r="H32" s="56"/>
    </row>
    <row r="33" spans="1:8" ht="15" customHeight="1" x14ac:dyDescent="0.35">
      <c r="A33" s="41" t="s">
        <v>4</v>
      </c>
      <c r="B33" s="42"/>
      <c r="C33" s="42"/>
      <c r="D33" s="42"/>
      <c r="E33" s="43"/>
      <c r="F33" s="9"/>
      <c r="G33" s="53"/>
      <c r="H33" s="54"/>
    </row>
    <row r="34" spans="1:8" ht="25" customHeight="1" x14ac:dyDescent="0.35">
      <c r="A34" s="44">
        <v>2500</v>
      </c>
      <c r="B34" s="48" t="s">
        <v>28</v>
      </c>
      <c r="C34" s="49"/>
      <c r="D34" s="49"/>
      <c r="E34" s="51" t="s">
        <v>36</v>
      </c>
      <c r="F34" s="15"/>
      <c r="G34" s="55" t="s">
        <v>88</v>
      </c>
      <c r="H34" s="66" t="str">
        <f>IF(SUMIFS(E35:E57,G35:G57,"&lt;=4",G35:G57,"&gt;=1")+SUMIFS(E35:E57,G35:G57,"ub")&gt;=18,"ja","nein")</f>
        <v>nein</v>
      </c>
    </row>
    <row r="35" spans="1:8" x14ac:dyDescent="0.35">
      <c r="A35" s="41"/>
      <c r="B35" s="90">
        <v>71653</v>
      </c>
      <c r="C35" s="91" t="s">
        <v>86</v>
      </c>
      <c r="D35" s="92"/>
      <c r="E35" s="96"/>
      <c r="F35" s="9"/>
      <c r="G35" s="95"/>
      <c r="H35" s="56"/>
    </row>
    <row r="36" spans="1:8" ht="15" customHeight="1" x14ac:dyDescent="0.35">
      <c r="A36" s="41" t="s">
        <v>2</v>
      </c>
      <c r="B36" s="89"/>
      <c r="C36" s="42"/>
      <c r="D36" s="42"/>
      <c r="E36" s="43"/>
      <c r="F36" s="9"/>
      <c r="G36" s="53"/>
      <c r="H36" s="56"/>
    </row>
    <row r="37" spans="1:8" ht="15" customHeight="1" x14ac:dyDescent="0.35">
      <c r="A37" s="41" t="s">
        <v>3</v>
      </c>
      <c r="B37" s="89"/>
      <c r="C37" s="42"/>
      <c r="D37" s="42"/>
      <c r="E37" s="43"/>
      <c r="F37" s="9"/>
      <c r="G37" s="53"/>
      <c r="H37" s="56"/>
    </row>
    <row r="38" spans="1:8" ht="15" customHeight="1" x14ac:dyDescent="0.35">
      <c r="A38" s="41" t="s">
        <v>4</v>
      </c>
      <c r="B38" s="89"/>
      <c r="C38" s="42"/>
      <c r="D38" s="42"/>
      <c r="E38" s="43"/>
      <c r="F38" s="9"/>
      <c r="G38" s="53"/>
      <c r="H38" s="56"/>
    </row>
    <row r="39" spans="1:8" ht="15" customHeight="1" x14ac:dyDescent="0.35">
      <c r="A39" s="41" t="s">
        <v>5</v>
      </c>
      <c r="B39" s="89"/>
      <c r="C39" s="42"/>
      <c r="D39" s="42"/>
      <c r="E39" s="43"/>
      <c r="F39" s="9"/>
      <c r="G39" s="53"/>
      <c r="H39" s="56"/>
    </row>
    <row r="40" spans="1:8" ht="15" customHeight="1" x14ac:dyDescent="0.35">
      <c r="A40" s="41" t="s">
        <v>6</v>
      </c>
      <c r="B40" s="89"/>
      <c r="C40" s="42"/>
      <c r="D40" s="42"/>
      <c r="E40" s="43"/>
      <c r="F40" s="9"/>
      <c r="G40" s="53"/>
      <c r="H40" s="56"/>
    </row>
    <row r="41" spans="1:8" ht="15" customHeight="1" x14ac:dyDescent="0.35">
      <c r="A41" s="41" t="s">
        <v>7</v>
      </c>
      <c r="B41" s="89"/>
      <c r="C41" s="42"/>
      <c r="D41" s="42"/>
      <c r="E41" s="43"/>
      <c r="F41" s="9"/>
      <c r="G41" s="53"/>
      <c r="H41" s="56"/>
    </row>
    <row r="42" spans="1:8" x14ac:dyDescent="0.35">
      <c r="A42" s="41"/>
      <c r="B42" s="90">
        <v>71661</v>
      </c>
      <c r="C42" s="91" t="s">
        <v>83</v>
      </c>
      <c r="D42" s="92"/>
      <c r="E42" s="96"/>
      <c r="F42" s="9"/>
      <c r="G42" s="95"/>
      <c r="H42" s="56"/>
    </row>
    <row r="43" spans="1:8" ht="15" customHeight="1" x14ac:dyDescent="0.35">
      <c r="A43" s="41" t="s">
        <v>2</v>
      </c>
      <c r="B43" s="89"/>
      <c r="C43" s="42"/>
      <c r="D43" s="42"/>
      <c r="E43" s="43"/>
      <c r="F43" s="9"/>
      <c r="G43" s="53"/>
      <c r="H43" s="56"/>
    </row>
    <row r="44" spans="1:8" ht="15" customHeight="1" x14ac:dyDescent="0.35">
      <c r="A44" s="41" t="s">
        <v>3</v>
      </c>
      <c r="B44" s="89"/>
      <c r="C44" s="42"/>
      <c r="D44" s="42"/>
      <c r="E44" s="43"/>
      <c r="F44" s="9"/>
      <c r="G44" s="53"/>
      <c r="H44" s="56"/>
    </row>
    <row r="45" spans="1:8" ht="15" customHeight="1" x14ac:dyDescent="0.35">
      <c r="A45" s="41" t="s">
        <v>4</v>
      </c>
      <c r="B45" s="89"/>
      <c r="C45" s="42"/>
      <c r="D45" s="42"/>
      <c r="E45" s="43"/>
      <c r="F45" s="9"/>
      <c r="G45" s="53"/>
      <c r="H45" s="56"/>
    </row>
    <row r="46" spans="1:8" x14ac:dyDescent="0.35">
      <c r="A46" s="41"/>
      <c r="B46" s="90">
        <v>71662</v>
      </c>
      <c r="C46" s="91" t="s">
        <v>84</v>
      </c>
      <c r="D46" s="92"/>
      <c r="E46" s="96"/>
      <c r="F46" s="9"/>
      <c r="G46" s="95"/>
      <c r="H46" s="56"/>
    </row>
    <row r="47" spans="1:8" ht="15" customHeight="1" x14ac:dyDescent="0.35">
      <c r="A47" s="41" t="s">
        <v>2</v>
      </c>
      <c r="B47" s="89"/>
      <c r="C47" s="42"/>
      <c r="D47" s="42"/>
      <c r="E47" s="43"/>
      <c r="F47" s="9"/>
      <c r="G47" s="53"/>
      <c r="H47" s="56"/>
    </row>
    <row r="48" spans="1:8" ht="15" customHeight="1" x14ac:dyDescent="0.35">
      <c r="A48" s="41" t="s">
        <v>3</v>
      </c>
      <c r="B48" s="89"/>
      <c r="C48" s="42"/>
      <c r="D48" s="42"/>
      <c r="E48" s="43"/>
      <c r="F48" s="9"/>
      <c r="G48" s="53"/>
      <c r="H48" s="56"/>
    </row>
    <row r="49" spans="1:8" ht="15" customHeight="1" x14ac:dyDescent="0.35">
      <c r="A49" s="41" t="s">
        <v>4</v>
      </c>
      <c r="B49" s="89"/>
      <c r="C49" s="42"/>
      <c r="D49" s="42"/>
      <c r="E49" s="43"/>
      <c r="F49" s="9"/>
      <c r="G49" s="53"/>
      <c r="H49" s="56"/>
    </row>
    <row r="50" spans="1:8" x14ac:dyDescent="0.35">
      <c r="A50" s="41"/>
      <c r="B50" s="90">
        <v>71663</v>
      </c>
      <c r="C50" s="91" t="s">
        <v>85</v>
      </c>
      <c r="D50" s="92"/>
      <c r="E50" s="96"/>
      <c r="F50" s="9"/>
      <c r="G50" s="95"/>
      <c r="H50" s="56"/>
    </row>
    <row r="51" spans="1:8" ht="15" customHeight="1" x14ac:dyDescent="0.35">
      <c r="A51" s="41" t="s">
        <v>2</v>
      </c>
      <c r="B51" s="89"/>
      <c r="C51" s="42"/>
      <c r="D51" s="42"/>
      <c r="E51" s="43"/>
      <c r="F51" s="9"/>
      <c r="G51" s="53"/>
      <c r="H51" s="56"/>
    </row>
    <row r="52" spans="1:8" ht="15" customHeight="1" x14ac:dyDescent="0.35">
      <c r="A52" s="41" t="s">
        <v>3</v>
      </c>
      <c r="B52" s="89"/>
      <c r="C52" s="42"/>
      <c r="D52" s="42"/>
      <c r="E52" s="43"/>
      <c r="F52" s="9"/>
      <c r="G52" s="53"/>
      <c r="H52" s="56"/>
    </row>
    <row r="53" spans="1:8" ht="15" customHeight="1" x14ac:dyDescent="0.35">
      <c r="A53" s="41" t="s">
        <v>4</v>
      </c>
      <c r="B53" s="89"/>
      <c r="C53" s="42"/>
      <c r="D53" s="42"/>
      <c r="E53" s="43"/>
      <c r="F53" s="9"/>
      <c r="G53" s="53"/>
      <c r="H53" s="56"/>
    </row>
    <row r="54" spans="1:8" x14ac:dyDescent="0.35">
      <c r="A54" s="41"/>
      <c r="B54" s="90">
        <v>71664</v>
      </c>
      <c r="C54" s="91" t="s">
        <v>82</v>
      </c>
      <c r="D54" s="92"/>
      <c r="E54" s="96"/>
      <c r="F54" s="9"/>
      <c r="G54" s="95"/>
      <c r="H54" s="56"/>
    </row>
    <row r="55" spans="1:8" ht="15" customHeight="1" x14ac:dyDescent="0.35">
      <c r="A55" s="41" t="s">
        <v>2</v>
      </c>
      <c r="B55" s="89"/>
      <c r="C55" s="42"/>
      <c r="D55" s="42"/>
      <c r="E55" s="43"/>
      <c r="F55" s="9"/>
      <c r="G55" s="53"/>
      <c r="H55" s="56"/>
    </row>
    <row r="56" spans="1:8" ht="15" customHeight="1" x14ac:dyDescent="0.35">
      <c r="A56" s="41" t="s">
        <v>3</v>
      </c>
      <c r="B56" s="89"/>
      <c r="C56" s="42"/>
      <c r="D56" s="42"/>
      <c r="E56" s="43"/>
      <c r="F56" s="9"/>
      <c r="G56" s="53"/>
      <c r="H56" s="56"/>
    </row>
    <row r="57" spans="1:8" ht="15" customHeight="1" x14ac:dyDescent="0.35">
      <c r="A57" s="41" t="s">
        <v>4</v>
      </c>
      <c r="B57" s="89"/>
      <c r="C57" s="42"/>
      <c r="D57" s="42"/>
      <c r="E57" s="43"/>
      <c r="F57" s="9"/>
      <c r="G57" s="53"/>
      <c r="H57" s="56"/>
    </row>
    <row r="58" spans="1:8" ht="25" customHeight="1" x14ac:dyDescent="0.35">
      <c r="A58" s="44">
        <v>4500</v>
      </c>
      <c r="B58" s="48" t="s">
        <v>26</v>
      </c>
      <c r="C58" s="49"/>
      <c r="D58" s="49"/>
      <c r="E58" s="51" t="s">
        <v>27</v>
      </c>
      <c r="F58" s="16"/>
      <c r="G58" s="55" t="s">
        <v>54</v>
      </c>
      <c r="H58" s="66" t="str">
        <f>IF(SUMIFS(E59:E60,G59:G60,"&lt;=4",G59:G60,"&gt;=1")&gt;=3,"ja","nein")</f>
        <v>nein</v>
      </c>
    </row>
    <row r="59" spans="1:8" ht="15" customHeight="1" x14ac:dyDescent="0.35">
      <c r="A59" s="41"/>
      <c r="B59" s="93">
        <v>86000</v>
      </c>
      <c r="C59" s="47"/>
      <c r="D59" s="42"/>
      <c r="E59" s="43"/>
      <c r="F59" s="9"/>
      <c r="G59" s="53"/>
      <c r="H59" s="56"/>
    </row>
    <row r="60" spans="1:8" ht="15" customHeight="1" x14ac:dyDescent="0.35">
      <c r="A60" s="41"/>
      <c r="B60" s="94">
        <v>72377</v>
      </c>
      <c r="C60" s="47"/>
      <c r="D60" s="75" t="s">
        <v>79</v>
      </c>
      <c r="E60" s="46">
        <v>3</v>
      </c>
      <c r="F60" s="9"/>
      <c r="G60" s="53"/>
      <c r="H60" s="54"/>
    </row>
    <row r="61" spans="1:8" ht="25" customHeight="1" x14ac:dyDescent="0.35">
      <c r="A61" s="44">
        <v>1200</v>
      </c>
      <c r="B61" s="48" t="s">
        <v>32</v>
      </c>
      <c r="C61" s="49"/>
      <c r="D61" s="49"/>
      <c r="E61" s="51" t="s">
        <v>31</v>
      </c>
      <c r="F61" s="14"/>
      <c r="G61" s="55" t="s">
        <v>54</v>
      </c>
      <c r="H61" s="66" t="str">
        <f>IF(SUMIFS(E62:E63,G62:G63,"&lt;=4",G62:G63,"&gt;=1")=30,"ja","nein")</f>
        <v>nein</v>
      </c>
    </row>
    <row r="62" spans="1:8" ht="15" customHeight="1" x14ac:dyDescent="0.35">
      <c r="A62" s="41" t="s">
        <v>2</v>
      </c>
      <c r="B62" s="45">
        <v>71051</v>
      </c>
      <c r="C62" s="45">
        <v>11494</v>
      </c>
      <c r="D62" s="45" t="s">
        <v>77</v>
      </c>
      <c r="E62" s="41">
        <v>15</v>
      </c>
      <c r="F62" s="9"/>
      <c r="G62" s="53"/>
      <c r="H62" s="56"/>
    </row>
    <row r="63" spans="1:8" ht="15" customHeight="1" x14ac:dyDescent="0.35">
      <c r="A63" s="41" t="s">
        <v>3</v>
      </c>
      <c r="B63" s="45">
        <v>71052</v>
      </c>
      <c r="C63" s="45">
        <v>11495</v>
      </c>
      <c r="D63" s="45" t="s">
        <v>78</v>
      </c>
      <c r="E63" s="41">
        <v>15</v>
      </c>
      <c r="F63" s="9"/>
      <c r="G63" s="53"/>
      <c r="H63" s="54"/>
    </row>
    <row r="64" spans="1:8" ht="25" customHeight="1" x14ac:dyDescent="0.35">
      <c r="A64" s="44">
        <v>8000</v>
      </c>
      <c r="B64" s="48" t="s">
        <v>30</v>
      </c>
      <c r="C64" s="49"/>
      <c r="D64" s="49"/>
      <c r="E64" s="51" t="s">
        <v>31</v>
      </c>
      <c r="F64" s="14"/>
      <c r="G64" s="55" t="s">
        <v>54</v>
      </c>
      <c r="H64" s="66" t="str">
        <f>IF(SUMIFS(E65,G65,"&lt;=4",G65,"&gt;=1")=30,"ja","nein")</f>
        <v>nein</v>
      </c>
    </row>
    <row r="65" spans="1:8" ht="15" customHeight="1" x14ac:dyDescent="0.35">
      <c r="A65" s="41"/>
      <c r="B65" s="45">
        <v>80000</v>
      </c>
      <c r="C65" s="45">
        <v>88888</v>
      </c>
      <c r="D65" s="64" t="s">
        <v>9</v>
      </c>
      <c r="E65" s="41">
        <v>30</v>
      </c>
      <c r="F65" s="9"/>
      <c r="G65" s="53"/>
      <c r="H65" s="54"/>
    </row>
    <row r="66" spans="1:8" x14ac:dyDescent="0.35">
      <c r="A66" s="9"/>
      <c r="B66" s="10"/>
      <c r="C66" s="10"/>
      <c r="D66" s="11"/>
      <c r="E66" s="9"/>
      <c r="F66" s="9"/>
      <c r="G66" s="57"/>
      <c r="H66" s="58"/>
    </row>
    <row r="67" spans="1:8" x14ac:dyDescent="0.35">
      <c r="A67" s="1" t="s">
        <v>10</v>
      </c>
      <c r="G67" s="57"/>
      <c r="H67" s="58"/>
    </row>
    <row r="68" spans="1:8" ht="15" customHeight="1" x14ac:dyDescent="0.35">
      <c r="A68" s="41" t="s">
        <v>2</v>
      </c>
      <c r="B68" s="42"/>
      <c r="C68" s="42"/>
      <c r="D68" s="42"/>
      <c r="E68" s="43"/>
      <c r="F68" s="9"/>
      <c r="G68" s="53"/>
      <c r="H68" s="58"/>
    </row>
    <row r="69" spans="1:8" ht="15" customHeight="1" x14ac:dyDescent="0.35">
      <c r="A69" s="41" t="s">
        <v>3</v>
      </c>
      <c r="B69" s="42"/>
      <c r="C69" s="42"/>
      <c r="D69" s="42"/>
      <c r="E69" s="43"/>
      <c r="F69" s="9"/>
      <c r="G69" s="53"/>
      <c r="H69" s="58"/>
    </row>
    <row r="70" spans="1:8" ht="15" customHeight="1" x14ac:dyDescent="0.35">
      <c r="A70" s="41" t="s">
        <v>4</v>
      </c>
      <c r="B70" s="42"/>
      <c r="C70" s="42"/>
      <c r="D70" s="42"/>
      <c r="E70" s="43"/>
      <c r="F70" s="9"/>
      <c r="G70" s="53"/>
      <c r="H70" s="58"/>
    </row>
    <row r="71" spans="1:8" ht="15" customHeight="1" x14ac:dyDescent="0.35">
      <c r="A71" s="41" t="s">
        <v>5</v>
      </c>
      <c r="B71" s="42"/>
      <c r="C71" s="42"/>
      <c r="D71" s="42"/>
      <c r="E71" s="43"/>
      <c r="F71" s="9"/>
      <c r="G71" s="53"/>
      <c r="H71" s="58"/>
    </row>
    <row r="72" spans="1:8" ht="15" customHeight="1" x14ac:dyDescent="0.35">
      <c r="A72" s="41" t="s">
        <v>6</v>
      </c>
      <c r="B72" s="42"/>
      <c r="C72" s="42"/>
      <c r="D72" s="42"/>
      <c r="E72" s="43"/>
      <c r="F72" s="9"/>
      <c r="G72" s="53"/>
      <c r="H72" s="58"/>
    </row>
    <row r="73" spans="1:8" x14ac:dyDescent="0.35">
      <c r="A73" s="1"/>
      <c r="G73" s="57"/>
      <c r="H73" s="58"/>
    </row>
    <row r="74" spans="1:8" x14ac:dyDescent="0.35">
      <c r="A74" s="1" t="s">
        <v>16</v>
      </c>
      <c r="G74" s="57"/>
      <c r="H74" s="58"/>
    </row>
    <row r="75" spans="1:8" ht="15" customHeight="1" x14ac:dyDescent="0.35">
      <c r="A75" s="41" t="s">
        <v>2</v>
      </c>
      <c r="B75" s="42"/>
      <c r="C75" s="42"/>
      <c r="D75" s="42"/>
      <c r="E75" s="43"/>
      <c r="F75" s="9"/>
      <c r="G75" s="59"/>
      <c r="H75" s="58"/>
    </row>
    <row r="76" spans="1:8" ht="15" customHeight="1" x14ac:dyDescent="0.35">
      <c r="A76" s="41" t="s">
        <v>3</v>
      </c>
      <c r="B76" s="42"/>
      <c r="C76" s="42"/>
      <c r="D76" s="42"/>
      <c r="E76" s="43"/>
      <c r="F76" s="9"/>
      <c r="G76" s="59"/>
      <c r="H76" s="58"/>
    </row>
    <row r="77" spans="1:8" ht="15" customHeight="1" x14ac:dyDescent="0.35">
      <c r="A77" s="41" t="s">
        <v>4</v>
      </c>
      <c r="B77" s="42"/>
      <c r="C77" s="42"/>
      <c r="D77" s="42"/>
      <c r="E77" s="43"/>
      <c r="F77" s="9"/>
      <c r="G77" s="59"/>
      <c r="H77" s="58"/>
    </row>
    <row r="78" spans="1:8" ht="15" customHeight="1" x14ac:dyDescent="0.35">
      <c r="A78" s="41" t="s">
        <v>5</v>
      </c>
      <c r="B78" s="42"/>
      <c r="C78" s="42"/>
      <c r="D78" s="42"/>
      <c r="E78" s="43"/>
      <c r="F78" s="9"/>
      <c r="G78" s="59"/>
      <c r="H78" s="58"/>
    </row>
    <row r="79" spans="1:8" ht="15" customHeight="1" x14ac:dyDescent="0.35">
      <c r="A79" s="41" t="s">
        <v>6</v>
      </c>
      <c r="B79" s="42"/>
      <c r="C79" s="42"/>
      <c r="D79" s="42"/>
      <c r="E79" s="43"/>
      <c r="F79" s="9"/>
      <c r="G79" s="59"/>
      <c r="H79" s="58"/>
    </row>
    <row r="80" spans="1:8" x14ac:dyDescent="0.35">
      <c r="A80" s="1"/>
      <c r="D80" s="7"/>
      <c r="G80" s="60" t="str">
        <f>IF(G81&gt;0,SUM(SUMPRODUCT(E22,G22),SUMPRODUCT(E26:E29,G26:G29),SUMPRODUCT(E31:E33,G31:G33),SUMPRODUCT(E59:E60,G59:G60),SUMPRODUCT(E62:E63,G62:G63),SUMPRODUCT(E64:E65,G64:G65))/G81,"")</f>
        <v/>
      </c>
      <c r="H80" s="61" t="s">
        <v>24</v>
      </c>
    </row>
    <row r="81" spans="1:9" x14ac:dyDescent="0.35">
      <c r="A81" s="1"/>
      <c r="D81" s="7"/>
      <c r="G81" s="62">
        <f>SUMIFS(E22,G22,"&lt;=4",G22,"&gt;=1")+SUMIFS(E26:E29,G26:G29,"&lt;=4",G26:G29,"&gt;=1")+SUMIFS(E31:E33,G31:G33,"&lt;=4",G31:G33,"&gt;=1")+SUMIFS(E59:E60,G59:G60,"&lt;=4",G59:G60,"&gt;=1")+SUMIFS(E62:E63,G62:G63,"&lt;=4",G62:G63,"&gt;=1")+SUMIFS(E65,G65,"&lt;=4",G65,"&gt;=1")</f>
        <v>0</v>
      </c>
      <c r="H81" s="61" t="s">
        <v>33</v>
      </c>
    </row>
    <row r="82" spans="1:9" x14ac:dyDescent="0.35">
      <c r="A82" s="1" t="s">
        <v>17</v>
      </c>
      <c r="G82" s="62">
        <f>SUMIFS(E20,G20,"ub")+SUMIFS(E22,G22,"&lt;=4",G22,"&gt;=1")+SUMIFS(E26:E29,G26:G29,"&lt;=4",G26:G29,"&gt;=1")+SUMIFS(E31:E33,G31:G33,"&lt;=4",G31:G33,"&gt;=1")+SUMIFS(E36:E57,G36:G57,"&lt;=4",G36:G57,"&gt;=1")+SUMIFS(E59:E60,G59:G60,"&lt;=4",G59:G60,"&gt;=1")+SUMIFS(E62:E63,G62:G63,"&lt;=4",G62:G63,"&gt;=1")+SUMIFS(E65,G65,"&lt;=4",G65,"&gt;=1")+SUMIFS(E26:E29,G26:G29,"ub")+SUMIFS(E36:E57,G36:G57,"ub")</f>
        <v>0</v>
      </c>
      <c r="H82" s="61" t="s">
        <v>34</v>
      </c>
      <c r="I82" s="8"/>
    </row>
    <row r="83" spans="1:9" ht="18.5" x14ac:dyDescent="0.35">
      <c r="A83" s="3" t="s">
        <v>18</v>
      </c>
      <c r="G83" s="63" t="str">
        <f>IF(ISNUMBER(G80),IF((G80-INT(G80*10)/10)=0.05,(ROUND(G80,1)-0.1),ROUND(G80,1)),"")</f>
        <v/>
      </c>
      <c r="H83" s="61" t="s">
        <v>35</v>
      </c>
    </row>
    <row r="84" spans="1:9" x14ac:dyDescent="0.35">
      <c r="A84" s="1"/>
      <c r="G84" s="24"/>
    </row>
    <row r="85" spans="1:9" ht="15.5" x14ac:dyDescent="0.35">
      <c r="A85" s="4" t="s">
        <v>19</v>
      </c>
    </row>
    <row r="86" spans="1:9" ht="30" customHeight="1" x14ac:dyDescent="0.35">
      <c r="A86" s="120" t="s">
        <v>20</v>
      </c>
      <c r="B86" s="120"/>
      <c r="C86" s="120"/>
      <c r="D86" s="120"/>
      <c r="E86" s="120"/>
      <c r="F86" s="22"/>
    </row>
    <row r="87" spans="1:9" ht="14.65" customHeight="1" x14ac:dyDescent="0.35">
      <c r="A87" s="33" t="s">
        <v>21</v>
      </c>
      <c r="B87" s="34"/>
      <c r="C87" s="34"/>
      <c r="D87" s="34"/>
      <c r="E87" s="35"/>
      <c r="F87" s="17"/>
    </row>
    <row r="88" spans="1:9" ht="50.15" customHeight="1" x14ac:dyDescent="0.35">
      <c r="A88" s="36" t="s">
        <v>22</v>
      </c>
      <c r="B88" s="37"/>
      <c r="C88" s="37"/>
      <c r="D88" s="37" t="s">
        <v>23</v>
      </c>
      <c r="E88" s="38"/>
      <c r="F88" s="18"/>
    </row>
  </sheetData>
  <sheetProtection sheet="1" objects="1" scenarios="1" insertRows="0" selectLockedCells="1"/>
  <mergeCells count="6">
    <mergeCell ref="A4:E4"/>
    <mergeCell ref="A7:E7"/>
    <mergeCell ref="A8:E8"/>
    <mergeCell ref="A10:E10"/>
    <mergeCell ref="A86:E86"/>
    <mergeCell ref="A16:E16"/>
  </mergeCells>
  <conditionalFormatting sqref="I20">
    <cfRule type="containsText" dxfId="478" priority="206" operator="containsText" text="u">
      <formula>NOT(ISERROR(SEARCH("u",I20)))</formula>
    </cfRule>
  </conditionalFormatting>
  <conditionalFormatting sqref="G59">
    <cfRule type="cellIs" dxfId="477" priority="190" operator="between">
      <formula>0.99999999</formula>
      <formula>5.00000001</formula>
    </cfRule>
    <cfRule type="cellIs" dxfId="476" priority="196" operator="greaterThan">
      <formula>4</formula>
    </cfRule>
    <cfRule type="cellIs" dxfId="475" priority="197" operator="lessThan">
      <formula>1</formula>
    </cfRule>
  </conditionalFormatting>
  <conditionalFormatting sqref="G20">
    <cfRule type="containsText" dxfId="474" priority="179" operator="containsText" text="ub">
      <formula>NOT(ISERROR(SEARCH("ub",G20)))</formula>
    </cfRule>
    <cfRule type="cellIs" dxfId="473" priority="180" operator="notEqual">
      <formula>"ub"</formula>
    </cfRule>
  </conditionalFormatting>
  <conditionalFormatting sqref="G22">
    <cfRule type="cellIs" dxfId="472" priority="182" operator="greaterThan">
      <formula>4</formula>
    </cfRule>
    <cfRule type="cellIs" dxfId="471" priority="183" operator="lessThan">
      <formula>1</formula>
    </cfRule>
  </conditionalFormatting>
  <conditionalFormatting sqref="G22">
    <cfRule type="cellIs" dxfId="470" priority="181" operator="between">
      <formula>0.99999999</formula>
      <formula>4.00000001</formula>
    </cfRule>
  </conditionalFormatting>
  <conditionalFormatting sqref="H19 H63 H61">
    <cfRule type="containsText" dxfId="469" priority="165" operator="containsText" text="ja">
      <formula>NOT(ISERROR(SEARCH("ja",H19)))</formula>
    </cfRule>
  </conditionalFormatting>
  <conditionalFormatting sqref="H21">
    <cfRule type="containsText" dxfId="468" priority="163" operator="containsText" text="ja">
      <formula>NOT(ISERROR(SEARCH("ja",H21)))</formula>
    </cfRule>
  </conditionalFormatting>
  <conditionalFormatting sqref="H23:H25">
    <cfRule type="containsText" dxfId="467" priority="161" operator="containsText" text="ja">
      <formula>NOT(ISERROR(SEARCH("ja",H23)))</formula>
    </cfRule>
  </conditionalFormatting>
  <conditionalFormatting sqref="H30">
    <cfRule type="containsText" dxfId="466" priority="159" operator="containsText" text="ja">
      <formula>NOT(ISERROR(SEARCH("ja",H30)))</formula>
    </cfRule>
  </conditionalFormatting>
  <conditionalFormatting sqref="H34">
    <cfRule type="containsText" dxfId="465" priority="157" operator="containsText" text="ja">
      <formula>NOT(ISERROR(SEARCH("ja",H34)))</formula>
    </cfRule>
  </conditionalFormatting>
  <conditionalFormatting sqref="H58">
    <cfRule type="containsText" dxfId="464" priority="155" operator="containsText" text="ja">
      <formula>NOT(ISERROR(SEARCH("ja",H58)))</formula>
    </cfRule>
  </conditionalFormatting>
  <conditionalFormatting sqref="H64">
    <cfRule type="containsText" dxfId="463" priority="151" operator="containsText" text="ja">
      <formula>NOT(ISERROR(SEARCH("ja",H64)))</formula>
    </cfRule>
  </conditionalFormatting>
  <conditionalFormatting sqref="G26">
    <cfRule type="containsText" dxfId="462" priority="143" operator="containsText" text="ub">
      <formula>NOT(ISERROR(SEARCH("ub",G26)))</formula>
    </cfRule>
    <cfRule type="cellIs" dxfId="461" priority="147" operator="between">
      <formula>0.99999999</formula>
      <formula>4.00000001</formula>
    </cfRule>
    <cfRule type="cellIs" dxfId="460" priority="148" operator="greaterThan">
      <formula>4</formula>
    </cfRule>
    <cfRule type="cellIs" dxfId="459" priority="149" operator="lessThan">
      <formula>1</formula>
    </cfRule>
  </conditionalFormatting>
  <conditionalFormatting sqref="G27">
    <cfRule type="containsText" dxfId="458" priority="139" operator="containsText" text="ub">
      <formula>NOT(ISERROR(SEARCH("ub",G27)))</formula>
    </cfRule>
    <cfRule type="cellIs" dxfId="457" priority="140" operator="between">
      <formula>0.99999999</formula>
      <formula>4.00000001</formula>
    </cfRule>
    <cfRule type="cellIs" dxfId="456" priority="141" operator="greaterThan">
      <formula>4</formula>
    </cfRule>
    <cfRule type="cellIs" dxfId="455" priority="142" operator="lessThan">
      <formula>1</formula>
    </cfRule>
  </conditionalFormatting>
  <conditionalFormatting sqref="G28">
    <cfRule type="containsText" dxfId="454" priority="135" operator="containsText" text="ub">
      <formula>NOT(ISERROR(SEARCH("ub",G28)))</formula>
    </cfRule>
    <cfRule type="cellIs" dxfId="453" priority="136" operator="between">
      <formula>0.99999999</formula>
      <formula>4.00000001</formula>
    </cfRule>
    <cfRule type="cellIs" dxfId="452" priority="137" operator="greaterThan">
      <formula>4</formula>
    </cfRule>
    <cfRule type="cellIs" dxfId="451" priority="138" operator="lessThan">
      <formula>1</formula>
    </cfRule>
  </conditionalFormatting>
  <conditionalFormatting sqref="G29">
    <cfRule type="containsText" dxfId="450" priority="131" operator="containsText" text="ub">
      <formula>NOT(ISERROR(SEARCH("ub",G29)))</formula>
    </cfRule>
    <cfRule type="cellIs" dxfId="449" priority="132" operator="between">
      <formula>0.99999999</formula>
      <formula>4.00000001</formula>
    </cfRule>
    <cfRule type="cellIs" dxfId="448" priority="133" operator="greaterThan">
      <formula>4</formula>
    </cfRule>
    <cfRule type="cellIs" dxfId="447" priority="134" operator="lessThan">
      <formula>1</formula>
    </cfRule>
  </conditionalFormatting>
  <conditionalFormatting sqref="G31">
    <cfRule type="cellIs" dxfId="446" priority="128" operator="between">
      <formula>0.99999999</formula>
      <formula>4.00000001</formula>
    </cfRule>
    <cfRule type="cellIs" dxfId="445" priority="129" operator="greaterThan">
      <formula>4</formula>
    </cfRule>
    <cfRule type="cellIs" dxfId="444" priority="130" operator="lessThan">
      <formula>1</formula>
    </cfRule>
  </conditionalFormatting>
  <conditionalFormatting sqref="G56">
    <cfRule type="containsText" dxfId="443" priority="115" operator="containsText" text="ub">
      <formula>NOT(ISERROR(SEARCH("ub",G56)))</formula>
    </cfRule>
    <cfRule type="cellIs" dxfId="442" priority="116" operator="between">
      <formula>0.99999999</formula>
      <formula>4.00000001</formula>
    </cfRule>
    <cfRule type="cellIs" dxfId="441" priority="117" operator="greaterThan">
      <formula>4</formula>
    </cfRule>
    <cfRule type="cellIs" dxfId="440" priority="118" operator="lessThan">
      <formula>1</formula>
    </cfRule>
  </conditionalFormatting>
  <conditionalFormatting sqref="G57">
    <cfRule type="containsText" dxfId="439" priority="111" operator="containsText" text="ub">
      <formula>NOT(ISERROR(SEARCH("ub",G57)))</formula>
    </cfRule>
    <cfRule type="cellIs" dxfId="438" priority="112" operator="between">
      <formula>0.99999999</formula>
      <formula>4.00000001</formula>
    </cfRule>
    <cfRule type="cellIs" dxfId="437" priority="113" operator="greaterThan">
      <formula>4</formula>
    </cfRule>
    <cfRule type="cellIs" dxfId="436" priority="114" operator="lessThan">
      <formula>1</formula>
    </cfRule>
  </conditionalFormatting>
  <conditionalFormatting sqref="G40">
    <cfRule type="containsText" dxfId="435" priority="103" operator="containsText" text="ub">
      <formula>NOT(ISERROR(SEARCH("ub",G40)))</formula>
    </cfRule>
    <cfRule type="cellIs" dxfId="434" priority="104" operator="between">
      <formula>0.99999999</formula>
      <formula>4.00000001</formula>
    </cfRule>
    <cfRule type="cellIs" dxfId="433" priority="105" operator="greaterThan">
      <formula>4</formula>
    </cfRule>
    <cfRule type="cellIs" dxfId="432" priority="106" operator="lessThan">
      <formula>1</formula>
    </cfRule>
  </conditionalFormatting>
  <conditionalFormatting sqref="G41">
    <cfRule type="containsText" dxfId="431" priority="99" operator="containsText" text="ub">
      <formula>NOT(ISERROR(SEARCH("ub",G41)))</formula>
    </cfRule>
    <cfRule type="cellIs" dxfId="430" priority="100" operator="between">
      <formula>0.99999999</formula>
      <formula>4.00000001</formula>
    </cfRule>
    <cfRule type="cellIs" dxfId="429" priority="101" operator="greaterThan">
      <formula>4</formula>
    </cfRule>
    <cfRule type="cellIs" dxfId="428" priority="102" operator="lessThan">
      <formula>1</formula>
    </cfRule>
  </conditionalFormatting>
  <conditionalFormatting sqref="G60">
    <cfRule type="cellIs" dxfId="427" priority="96" operator="between">
      <formula>0.99999999</formula>
      <formula>5.00000001</formula>
    </cfRule>
    <cfRule type="cellIs" dxfId="426" priority="97" operator="greaterThan">
      <formula>4</formula>
    </cfRule>
    <cfRule type="cellIs" dxfId="425" priority="98" operator="lessThan">
      <formula>1</formula>
    </cfRule>
  </conditionalFormatting>
  <conditionalFormatting sqref="G51">
    <cfRule type="containsText" dxfId="424" priority="92" operator="containsText" text="ub">
      <formula>NOT(ISERROR(SEARCH("ub",G51)))</formula>
    </cfRule>
    <cfRule type="cellIs" dxfId="423" priority="93" operator="between">
      <formula>0.99999999</formula>
      <formula>4.00000001</formula>
    </cfRule>
    <cfRule type="cellIs" dxfId="422" priority="94" operator="greaterThan">
      <formula>4</formula>
    </cfRule>
    <cfRule type="cellIs" dxfId="421" priority="95" operator="lessThan">
      <formula>1</formula>
    </cfRule>
  </conditionalFormatting>
  <conditionalFormatting sqref="G52">
    <cfRule type="containsText" dxfId="420" priority="88" operator="containsText" text="ub">
      <formula>NOT(ISERROR(SEARCH("ub",G52)))</formula>
    </cfRule>
    <cfRule type="cellIs" dxfId="419" priority="89" operator="between">
      <formula>0.99999999</formula>
      <formula>4.00000001</formula>
    </cfRule>
    <cfRule type="cellIs" dxfId="418" priority="90" operator="greaterThan">
      <formula>4</formula>
    </cfRule>
    <cfRule type="cellIs" dxfId="417" priority="91" operator="lessThan">
      <formula>1</formula>
    </cfRule>
  </conditionalFormatting>
  <conditionalFormatting sqref="G53">
    <cfRule type="containsText" dxfId="416" priority="84" operator="containsText" text="ub">
      <formula>NOT(ISERROR(SEARCH("ub",G53)))</formula>
    </cfRule>
    <cfRule type="cellIs" dxfId="415" priority="85" operator="between">
      <formula>0.99999999</formula>
      <formula>4.00000001</formula>
    </cfRule>
    <cfRule type="cellIs" dxfId="414" priority="86" operator="greaterThan">
      <formula>4</formula>
    </cfRule>
    <cfRule type="cellIs" dxfId="413" priority="87" operator="lessThan">
      <formula>1</formula>
    </cfRule>
  </conditionalFormatting>
  <conditionalFormatting sqref="G43">
    <cfRule type="containsText" dxfId="412" priority="60" operator="containsText" text="ub">
      <formula>NOT(ISERROR(SEARCH("ub",G43)))</formula>
    </cfRule>
    <cfRule type="cellIs" dxfId="411" priority="61" operator="between">
      <formula>0.99999999</formula>
      <formula>4.00000001</formula>
    </cfRule>
    <cfRule type="cellIs" dxfId="410" priority="62" operator="greaterThan">
      <formula>4</formula>
    </cfRule>
    <cfRule type="cellIs" dxfId="409" priority="63" operator="lessThan">
      <formula>1</formula>
    </cfRule>
  </conditionalFormatting>
  <conditionalFormatting sqref="G47">
    <cfRule type="containsText" dxfId="408" priority="76" operator="containsText" text="ub">
      <formula>NOT(ISERROR(SEARCH("ub",G47)))</formula>
    </cfRule>
    <cfRule type="cellIs" dxfId="407" priority="77" operator="between">
      <formula>0.99999999</formula>
      <formula>4.00000001</formula>
    </cfRule>
    <cfRule type="cellIs" dxfId="406" priority="78" operator="greaterThan">
      <formula>4</formula>
    </cfRule>
    <cfRule type="cellIs" dxfId="405" priority="79" operator="lessThan">
      <formula>1</formula>
    </cfRule>
  </conditionalFormatting>
  <conditionalFormatting sqref="G48">
    <cfRule type="containsText" dxfId="404" priority="72" operator="containsText" text="ub">
      <formula>NOT(ISERROR(SEARCH("ub",G48)))</formula>
    </cfRule>
    <cfRule type="cellIs" dxfId="403" priority="73" operator="between">
      <formula>0.99999999</formula>
      <formula>4.00000001</formula>
    </cfRule>
    <cfRule type="cellIs" dxfId="402" priority="74" operator="greaterThan">
      <formula>4</formula>
    </cfRule>
    <cfRule type="cellIs" dxfId="401" priority="75" operator="lessThan">
      <formula>1</formula>
    </cfRule>
  </conditionalFormatting>
  <conditionalFormatting sqref="G49">
    <cfRule type="containsText" dxfId="400" priority="68" operator="containsText" text="ub">
      <formula>NOT(ISERROR(SEARCH("ub",G49)))</formula>
    </cfRule>
    <cfRule type="cellIs" dxfId="399" priority="69" operator="between">
      <formula>0.99999999</formula>
      <formula>4.00000001</formula>
    </cfRule>
    <cfRule type="cellIs" dxfId="398" priority="70" operator="greaterThan">
      <formula>4</formula>
    </cfRule>
    <cfRule type="cellIs" dxfId="397" priority="71" operator="lessThan">
      <formula>1</formula>
    </cfRule>
  </conditionalFormatting>
  <conditionalFormatting sqref="G55">
    <cfRule type="containsText" dxfId="396" priority="44" operator="containsText" text="ub">
      <formula>NOT(ISERROR(SEARCH("ub",G55)))</formula>
    </cfRule>
    <cfRule type="cellIs" dxfId="395" priority="45" operator="between">
      <formula>0.99999999</formula>
      <formula>4.00000001</formula>
    </cfRule>
    <cfRule type="cellIs" dxfId="394" priority="46" operator="greaterThan">
      <formula>4</formula>
    </cfRule>
    <cfRule type="cellIs" dxfId="393" priority="47" operator="lessThan">
      <formula>1</formula>
    </cfRule>
  </conditionalFormatting>
  <conditionalFormatting sqref="G44">
    <cfRule type="containsText" dxfId="392" priority="56" operator="containsText" text="ub">
      <formula>NOT(ISERROR(SEARCH("ub",G44)))</formula>
    </cfRule>
    <cfRule type="cellIs" dxfId="391" priority="57" operator="between">
      <formula>0.99999999</formula>
      <formula>4.00000001</formula>
    </cfRule>
    <cfRule type="cellIs" dxfId="390" priority="58" operator="greaterThan">
      <formula>4</formula>
    </cfRule>
    <cfRule type="cellIs" dxfId="389" priority="59" operator="lessThan">
      <formula>1</formula>
    </cfRule>
  </conditionalFormatting>
  <conditionalFormatting sqref="G45">
    <cfRule type="containsText" dxfId="388" priority="52" operator="containsText" text="ub">
      <formula>NOT(ISERROR(SEARCH("ub",G45)))</formula>
    </cfRule>
    <cfRule type="cellIs" dxfId="387" priority="53" operator="between">
      <formula>0.99999999</formula>
      <formula>4.00000001</formula>
    </cfRule>
    <cfRule type="cellIs" dxfId="386" priority="54" operator="greaterThan">
      <formula>4</formula>
    </cfRule>
    <cfRule type="cellIs" dxfId="385" priority="55" operator="lessThan">
      <formula>1</formula>
    </cfRule>
  </conditionalFormatting>
  <conditionalFormatting sqref="G38">
    <cfRule type="containsText" dxfId="384" priority="32" operator="containsText" text="ub">
      <formula>NOT(ISERROR(SEARCH("ub",G38)))</formula>
    </cfRule>
    <cfRule type="cellIs" dxfId="383" priority="33" operator="between">
      <formula>0.99999999</formula>
      <formula>4.00000001</formula>
    </cfRule>
    <cfRule type="cellIs" dxfId="382" priority="34" operator="greaterThan">
      <formula>4</formula>
    </cfRule>
    <cfRule type="cellIs" dxfId="381" priority="35" operator="lessThan">
      <formula>1</formula>
    </cfRule>
  </conditionalFormatting>
  <conditionalFormatting sqref="G36">
    <cfRule type="containsText" dxfId="380" priority="40" operator="containsText" text="ub">
      <formula>NOT(ISERROR(SEARCH("ub",G36)))</formula>
    </cfRule>
    <cfRule type="cellIs" dxfId="379" priority="41" operator="between">
      <formula>0.99999999</formula>
      <formula>4.00000001</formula>
    </cfRule>
    <cfRule type="cellIs" dxfId="378" priority="42" operator="greaterThan">
      <formula>4</formula>
    </cfRule>
    <cfRule type="cellIs" dxfId="377" priority="43" operator="lessThan">
      <formula>1</formula>
    </cfRule>
  </conditionalFormatting>
  <conditionalFormatting sqref="G37">
    <cfRule type="containsText" dxfId="376" priority="36" operator="containsText" text="ub">
      <formula>NOT(ISERROR(SEARCH("ub",G37)))</formula>
    </cfRule>
    <cfRule type="cellIs" dxfId="375" priority="37" operator="between">
      <formula>0.99999999</formula>
      <formula>4.00000001</formula>
    </cfRule>
    <cfRule type="cellIs" dxfId="374" priority="38" operator="greaterThan">
      <formula>4</formula>
    </cfRule>
    <cfRule type="cellIs" dxfId="373" priority="39" operator="lessThan">
      <formula>1</formula>
    </cfRule>
  </conditionalFormatting>
  <conditionalFormatting sqref="G39">
    <cfRule type="containsText" dxfId="372" priority="28" operator="containsText" text="ub">
      <formula>NOT(ISERROR(SEARCH("ub",G39)))</formula>
    </cfRule>
    <cfRule type="cellIs" dxfId="371" priority="29" operator="between">
      <formula>0.99999999</formula>
      <formula>4.00000001</formula>
    </cfRule>
    <cfRule type="cellIs" dxfId="370" priority="30" operator="greaterThan">
      <formula>4</formula>
    </cfRule>
    <cfRule type="cellIs" dxfId="369" priority="31" operator="lessThan">
      <formula>1</formula>
    </cfRule>
  </conditionalFormatting>
  <conditionalFormatting sqref="G62:G63">
    <cfRule type="cellIs" dxfId="368" priority="16" operator="greaterThan">
      <formula>4</formula>
    </cfRule>
    <cfRule type="cellIs" dxfId="367" priority="17" operator="lessThan">
      <formula>1</formula>
    </cfRule>
  </conditionalFormatting>
  <conditionalFormatting sqref="G62:G63">
    <cfRule type="cellIs" dxfId="366" priority="15" operator="between">
      <formula>0.99999999</formula>
      <formula>4.00000001</formula>
    </cfRule>
  </conditionalFormatting>
  <conditionalFormatting sqref="G65">
    <cfRule type="cellIs" dxfId="365" priority="13" operator="greaterThan">
      <formula>4</formula>
    </cfRule>
    <cfRule type="cellIs" dxfId="364" priority="14" operator="lessThan">
      <formula>1</formula>
    </cfRule>
  </conditionalFormatting>
  <conditionalFormatting sqref="G65">
    <cfRule type="cellIs" dxfId="363" priority="12" operator="between">
      <formula>0.99999999</formula>
      <formula>4.00000001</formula>
    </cfRule>
  </conditionalFormatting>
  <conditionalFormatting sqref="G68:G72">
    <cfRule type="containsText" dxfId="362" priority="8" operator="containsText" text="ub">
      <formula>NOT(ISERROR(SEARCH("ub",G68)))</formula>
    </cfRule>
    <cfRule type="cellIs" dxfId="361" priority="9" operator="between">
      <formula>0.99999999</formula>
      <formula>4.00000001</formula>
    </cfRule>
    <cfRule type="cellIs" dxfId="360" priority="10" operator="greaterThan">
      <formula>4</formula>
    </cfRule>
    <cfRule type="cellIs" dxfId="359" priority="11" operator="lessThan">
      <formula>1</formula>
    </cfRule>
  </conditionalFormatting>
  <conditionalFormatting sqref="G32">
    <cfRule type="cellIs" dxfId="358" priority="5" operator="between">
      <formula>0.99999999</formula>
      <formula>4.00000001</formula>
    </cfRule>
    <cfRule type="cellIs" dxfId="357" priority="6" operator="greaterThan">
      <formula>4</formula>
    </cfRule>
    <cfRule type="cellIs" dxfId="356" priority="7" operator="lessThan">
      <formula>1</formula>
    </cfRule>
  </conditionalFormatting>
  <conditionalFormatting sqref="G33">
    <cfRule type="cellIs" dxfId="355" priority="2" operator="between">
      <formula>0.99999999</formula>
      <formula>4.00000001</formula>
    </cfRule>
    <cfRule type="cellIs" dxfId="354" priority="3" operator="greaterThan">
      <formula>4</formula>
    </cfRule>
    <cfRule type="cellIs" dxfId="353" priority="4" operator="lessThan">
      <formula>1</formula>
    </cfRule>
  </conditionalFormatting>
  <pageMargins left="0.98425196850393704" right="0.98425196850393704" top="0.59055118110236227" bottom="0.59055118110236227" header="0.31496062992125984" footer="0.31496062992125984"/>
  <pageSetup paperSize="9" scale="96" fitToHeight="0" orientation="portrait" horizontalDpi="1200" verticalDpi="1200" r:id="rId1"/>
  <rowBreaks count="1" manualBreakCount="1">
    <brk id="4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85"/>
  <sheetViews>
    <sheetView workbookViewId="0">
      <selection activeCell="A16" sqref="A16:E16"/>
    </sheetView>
  </sheetViews>
  <sheetFormatPr baseColWidth="10" defaultRowHeight="14.5" x14ac:dyDescent="0.35"/>
  <cols>
    <col min="1" max="1" width="5.1796875" customWidth="1"/>
    <col min="2" max="3" width="7.54296875" customWidth="1"/>
    <col min="4" max="4" width="58.6328125" customWidth="1"/>
    <col min="5" max="5" width="5.81640625" customWidth="1"/>
    <col min="6" max="6" width="1.7265625" customWidth="1"/>
    <col min="7" max="7" width="7" style="23" customWidth="1"/>
    <col min="8" max="8" width="8.1796875" style="19" customWidth="1"/>
    <col min="9" max="9" width="67.453125" customWidth="1"/>
  </cols>
  <sheetData>
    <row r="1" spans="1:14" x14ac:dyDescent="0.35">
      <c r="F1" s="27"/>
      <c r="G1" s="28"/>
      <c r="H1" s="29"/>
      <c r="I1" s="29"/>
      <c r="J1" s="27"/>
      <c r="K1" s="27"/>
      <c r="L1" s="27"/>
      <c r="M1" s="27"/>
      <c r="N1" s="27"/>
    </row>
    <row r="2" spans="1:14" ht="21" customHeight="1" x14ac:dyDescent="0.35">
      <c r="F2" s="27"/>
      <c r="G2" s="28"/>
      <c r="H2" s="29"/>
      <c r="I2" s="29"/>
      <c r="J2" s="27"/>
      <c r="K2" s="27"/>
      <c r="L2" s="27"/>
      <c r="M2" s="27"/>
      <c r="N2" s="27"/>
    </row>
    <row r="3" spans="1:14" ht="15.5" x14ac:dyDescent="0.35">
      <c r="A3" s="4" t="s">
        <v>11</v>
      </c>
      <c r="F3" s="27"/>
      <c r="G3" s="30" t="s">
        <v>38</v>
      </c>
      <c r="H3" s="29"/>
      <c r="I3" s="29"/>
      <c r="J3" s="27"/>
      <c r="K3" s="27"/>
      <c r="L3" s="27"/>
      <c r="M3" s="27"/>
      <c r="N3" s="27"/>
    </row>
    <row r="4" spans="1:14" x14ac:dyDescent="0.35">
      <c r="A4" s="118" t="s">
        <v>44</v>
      </c>
      <c r="B4" s="118"/>
      <c r="C4" s="118"/>
      <c r="D4" s="118"/>
      <c r="E4" s="118"/>
      <c r="F4" s="27"/>
      <c r="G4" s="31" t="s">
        <v>52</v>
      </c>
      <c r="H4" s="29"/>
      <c r="I4" s="29"/>
      <c r="J4" s="27"/>
      <c r="K4" s="27"/>
      <c r="L4" s="27"/>
      <c r="M4" s="27"/>
      <c r="N4" s="27"/>
    </row>
    <row r="5" spans="1:14" x14ac:dyDescent="0.35">
      <c r="A5" s="77" t="s">
        <v>45</v>
      </c>
      <c r="B5" s="76"/>
      <c r="C5" s="76"/>
      <c r="D5" s="76"/>
      <c r="E5" s="76"/>
      <c r="F5" s="27"/>
      <c r="G5" s="31" t="s">
        <v>71</v>
      </c>
      <c r="H5" s="29"/>
      <c r="I5" s="29"/>
      <c r="J5" s="27"/>
      <c r="K5" s="27"/>
      <c r="L5" s="27"/>
      <c r="M5" s="27"/>
      <c r="N5" s="27"/>
    </row>
    <row r="6" spans="1:14" x14ac:dyDescent="0.35">
      <c r="A6" s="77" t="s">
        <v>12</v>
      </c>
      <c r="F6" s="27"/>
      <c r="G6" s="31" t="s">
        <v>39</v>
      </c>
      <c r="H6" s="29"/>
      <c r="I6" s="29"/>
      <c r="J6" s="27"/>
      <c r="K6" s="27"/>
      <c r="L6" s="27"/>
      <c r="M6" s="27"/>
      <c r="N6" s="27"/>
    </row>
    <row r="7" spans="1:14" x14ac:dyDescent="0.35">
      <c r="A7" s="119" t="s">
        <v>41</v>
      </c>
      <c r="B7" s="119"/>
      <c r="C7" s="119"/>
      <c r="D7" s="119"/>
      <c r="E7" s="119"/>
      <c r="F7" s="27"/>
      <c r="G7" s="25" t="s">
        <v>56</v>
      </c>
      <c r="H7" s="29"/>
      <c r="I7" s="29"/>
      <c r="J7" s="29"/>
      <c r="K7" s="29"/>
      <c r="L7" s="27"/>
      <c r="M7" s="27"/>
      <c r="N7" s="27"/>
    </row>
    <row r="8" spans="1:14" x14ac:dyDescent="0.35">
      <c r="A8" s="118" t="s">
        <v>40</v>
      </c>
      <c r="B8" s="118"/>
      <c r="C8" s="118"/>
      <c r="D8" s="118"/>
      <c r="E8" s="118"/>
      <c r="F8" s="27"/>
      <c r="G8" s="31" t="s">
        <v>47</v>
      </c>
      <c r="H8" s="29"/>
      <c r="I8" s="29"/>
      <c r="J8" s="29"/>
      <c r="K8" s="29"/>
      <c r="L8" s="27"/>
      <c r="M8" s="27"/>
      <c r="N8" s="27"/>
    </row>
    <row r="9" spans="1:14" x14ac:dyDescent="0.35">
      <c r="A9" s="26" t="s">
        <v>43</v>
      </c>
      <c r="B9" s="76"/>
      <c r="C9" s="76"/>
      <c r="D9" s="76"/>
      <c r="E9" s="76"/>
      <c r="F9" s="27"/>
      <c r="G9" s="31" t="s">
        <v>50</v>
      </c>
      <c r="H9" s="29"/>
      <c r="I9" s="29"/>
      <c r="J9" s="29"/>
      <c r="K9" s="29"/>
      <c r="L9" s="27"/>
      <c r="M9" s="27"/>
      <c r="N9" s="27"/>
    </row>
    <row r="10" spans="1:14" x14ac:dyDescent="0.35">
      <c r="A10" s="119" t="s">
        <v>42</v>
      </c>
      <c r="B10" s="119"/>
      <c r="C10" s="119"/>
      <c r="D10" s="119"/>
      <c r="E10" s="119"/>
      <c r="F10" s="27"/>
      <c r="G10" s="31" t="s">
        <v>51</v>
      </c>
      <c r="H10" s="29"/>
      <c r="I10" s="29"/>
      <c r="J10" s="29"/>
      <c r="K10" s="29"/>
      <c r="L10" s="27"/>
      <c r="M10" s="27"/>
      <c r="N10" s="27"/>
    </row>
    <row r="11" spans="1:14" x14ac:dyDescent="0.35">
      <c r="A11" s="77"/>
      <c r="F11" s="27"/>
      <c r="G11" s="31" t="s">
        <v>46</v>
      </c>
      <c r="H11" s="29"/>
      <c r="I11" s="29"/>
      <c r="J11" s="29"/>
      <c r="K11" s="29"/>
      <c r="L11" s="27"/>
      <c r="M11" s="27"/>
      <c r="N11" s="27"/>
    </row>
    <row r="12" spans="1:14" ht="18" x14ac:dyDescent="0.35">
      <c r="A12" s="2" t="s">
        <v>74</v>
      </c>
      <c r="F12" s="27"/>
      <c r="G12" s="31" t="s">
        <v>48</v>
      </c>
      <c r="H12" s="29"/>
      <c r="I12" s="29"/>
      <c r="J12" s="29"/>
      <c r="K12" s="29"/>
      <c r="L12" s="27"/>
      <c r="M12" s="27"/>
      <c r="N12" s="27"/>
    </row>
    <row r="13" spans="1:14" x14ac:dyDescent="0.35">
      <c r="A13" s="1" t="s">
        <v>92</v>
      </c>
      <c r="F13" s="27"/>
      <c r="G13" s="31" t="s">
        <v>49</v>
      </c>
      <c r="H13" s="29"/>
      <c r="I13" s="29"/>
      <c r="J13" s="29"/>
      <c r="K13" s="29"/>
      <c r="L13" s="27"/>
      <c r="M13" s="27"/>
      <c r="N13" s="27"/>
    </row>
    <row r="14" spans="1:14" x14ac:dyDescent="0.35">
      <c r="A14" s="3"/>
      <c r="F14" s="27"/>
      <c r="G14" s="31" t="s">
        <v>72</v>
      </c>
      <c r="H14" s="29"/>
      <c r="I14" s="29"/>
      <c r="J14" s="29"/>
      <c r="K14" s="29"/>
      <c r="L14" s="27"/>
      <c r="M14" s="27"/>
      <c r="N14" s="27"/>
    </row>
    <row r="15" spans="1:14" ht="9.5" customHeight="1" x14ac:dyDescent="0.35">
      <c r="A15" s="71" t="s">
        <v>89</v>
      </c>
      <c r="B15" s="72"/>
      <c r="C15" s="72"/>
      <c r="D15" s="72"/>
      <c r="E15" s="73"/>
      <c r="F15" s="27"/>
      <c r="G15" s="28"/>
      <c r="H15" s="29"/>
      <c r="I15" s="29"/>
      <c r="J15" s="29"/>
      <c r="K15" s="29"/>
      <c r="L15" s="27"/>
      <c r="M15" s="27"/>
      <c r="N15" s="27"/>
    </row>
    <row r="16" spans="1:14" ht="31.25" customHeight="1" x14ac:dyDescent="0.35">
      <c r="A16" s="121"/>
      <c r="B16" s="122"/>
      <c r="C16" s="122"/>
      <c r="D16" s="122"/>
      <c r="E16" s="123"/>
      <c r="F16" s="12"/>
      <c r="G16" s="29"/>
      <c r="H16" s="29"/>
      <c r="I16" s="29"/>
      <c r="J16" s="29"/>
      <c r="K16" s="29"/>
      <c r="L16" s="27"/>
      <c r="M16" s="27"/>
      <c r="N16" s="27"/>
    </row>
    <row r="17" spans="1:8" x14ac:dyDescent="0.35">
      <c r="A17" s="6"/>
      <c r="G17" s="69"/>
      <c r="H17" s="70"/>
    </row>
    <row r="18" spans="1:8" ht="28.75" customHeight="1" x14ac:dyDescent="0.35">
      <c r="A18" s="39" t="s">
        <v>0</v>
      </c>
      <c r="B18" s="40" t="s">
        <v>75</v>
      </c>
      <c r="C18" s="40" t="s">
        <v>76</v>
      </c>
      <c r="D18" s="40" t="s">
        <v>57</v>
      </c>
      <c r="E18" s="39" t="s">
        <v>1</v>
      </c>
      <c r="F18" s="13"/>
      <c r="G18" s="67" t="s">
        <v>69</v>
      </c>
      <c r="H18" s="68" t="s">
        <v>70</v>
      </c>
    </row>
    <row r="19" spans="1:8" ht="25" customHeight="1" x14ac:dyDescent="0.35">
      <c r="A19" s="44">
        <v>1100</v>
      </c>
      <c r="B19" s="48" t="s">
        <v>90</v>
      </c>
      <c r="C19" s="49"/>
      <c r="D19" s="49"/>
      <c r="E19" s="50"/>
      <c r="F19" s="14"/>
      <c r="G19" s="52" t="s">
        <v>88</v>
      </c>
      <c r="H19" s="66" t="str">
        <f>IF(SUMIFS(E20,G20,"ub")+SUMIFS(E21:E24,G21:G24,"&lt;=4",G21:G24,"&gt;=1")&gt;=24,"ja","nein")</f>
        <v>nein</v>
      </c>
    </row>
    <row r="20" spans="1:8" ht="15" customHeight="1" x14ac:dyDescent="0.35">
      <c r="A20" s="41"/>
      <c r="B20" s="45">
        <v>71053</v>
      </c>
      <c r="C20" s="45">
        <v>11492</v>
      </c>
      <c r="D20" s="45" t="s">
        <v>8</v>
      </c>
      <c r="E20" s="46">
        <v>8</v>
      </c>
      <c r="F20" s="32"/>
      <c r="G20" s="53"/>
      <c r="H20" s="54"/>
    </row>
    <row r="21" spans="1:8" ht="15" customHeight="1" x14ac:dyDescent="0.35">
      <c r="A21" s="41"/>
      <c r="B21" s="45">
        <v>70372</v>
      </c>
      <c r="C21" s="98" t="s">
        <v>91</v>
      </c>
      <c r="D21" s="45" t="s">
        <v>58</v>
      </c>
      <c r="E21" s="46">
        <v>6</v>
      </c>
      <c r="F21" s="32"/>
      <c r="G21" s="53"/>
      <c r="H21" s="54"/>
    </row>
    <row r="22" spans="1:8" ht="15" customHeight="1" x14ac:dyDescent="0.35">
      <c r="A22" s="41"/>
      <c r="B22" s="116">
        <v>72168</v>
      </c>
      <c r="C22" s="116">
        <v>13051</v>
      </c>
      <c r="D22" s="116" t="s">
        <v>59</v>
      </c>
      <c r="E22" s="43"/>
      <c r="F22" s="32"/>
      <c r="G22" s="53"/>
      <c r="H22" s="54"/>
    </row>
    <row r="23" spans="1:8" ht="15" customHeight="1" x14ac:dyDescent="0.35">
      <c r="A23" s="41"/>
      <c r="B23" s="116">
        <v>72169</v>
      </c>
      <c r="C23" s="116">
        <v>13053</v>
      </c>
      <c r="D23" s="116" t="s">
        <v>60</v>
      </c>
      <c r="E23" s="46">
        <v>6</v>
      </c>
      <c r="F23" s="32"/>
      <c r="G23" s="53"/>
      <c r="H23" s="54"/>
    </row>
    <row r="24" spans="1:8" ht="15" customHeight="1" x14ac:dyDescent="0.35">
      <c r="A24" s="41"/>
      <c r="B24" s="116">
        <v>72170</v>
      </c>
      <c r="C24" s="116">
        <v>13055</v>
      </c>
      <c r="D24" s="116" t="s">
        <v>61</v>
      </c>
      <c r="E24" s="43"/>
      <c r="F24" s="32"/>
      <c r="G24" s="53"/>
      <c r="H24" s="54"/>
    </row>
    <row r="25" spans="1:8" ht="25" customHeight="1" x14ac:dyDescent="0.35">
      <c r="A25" s="44">
        <v>4000</v>
      </c>
      <c r="B25" s="48" t="s">
        <v>14</v>
      </c>
      <c r="C25" s="49"/>
      <c r="D25" s="49"/>
      <c r="E25" s="50"/>
      <c r="F25" s="14"/>
      <c r="G25" s="55" t="s">
        <v>54</v>
      </c>
      <c r="H25" s="66" t="str">
        <f>IF(SUMIFS(E26,G26,"&lt;=4",G26,"&gt;=1")&gt;=4,"ja","nein")</f>
        <v>nein</v>
      </c>
    </row>
    <row r="26" spans="1:8" ht="15" customHeight="1" x14ac:dyDescent="0.35">
      <c r="A26" s="41"/>
      <c r="B26" s="45">
        <v>71054</v>
      </c>
      <c r="C26" s="42"/>
      <c r="D26" s="45" t="s">
        <v>15</v>
      </c>
      <c r="E26" s="46">
        <v>4</v>
      </c>
      <c r="F26" s="9"/>
      <c r="G26" s="53"/>
      <c r="H26" s="54"/>
    </row>
    <row r="27" spans="1:8" ht="25" customHeight="1" x14ac:dyDescent="0.35">
      <c r="A27" s="44">
        <v>8001</v>
      </c>
      <c r="B27" s="48" t="s">
        <v>25</v>
      </c>
      <c r="C27" s="49"/>
      <c r="D27" s="49"/>
      <c r="E27" s="51" t="s">
        <v>36</v>
      </c>
      <c r="F27" s="15"/>
      <c r="G27" s="55" t="s">
        <v>54</v>
      </c>
      <c r="H27" s="66" t="str">
        <f>IF(AND(SUMIFS(E30:E33,G30:G33,"&lt;=4",G30:G33,"&gt;=1")&gt;=16,SUMIFS(E30:E33,G30:G33,"&lt;=4",G30:G33,"&gt;=1")+SUMIFS(E30:E33,G30:G33,"ub")&gt;=18),"ja","nein")</f>
        <v>nein</v>
      </c>
    </row>
    <row r="28" spans="1:8" ht="10" customHeight="1" x14ac:dyDescent="0.35">
      <c r="A28" s="79"/>
      <c r="B28" s="80"/>
      <c r="C28" s="81"/>
      <c r="D28" s="97" t="s">
        <v>81</v>
      </c>
      <c r="E28" s="82"/>
      <c r="F28" s="15"/>
      <c r="G28" s="83"/>
      <c r="H28" s="56"/>
    </row>
    <row r="29" spans="1:8" ht="18.5" customHeight="1" x14ac:dyDescent="0.35">
      <c r="A29" s="84"/>
      <c r="B29" s="85" t="s">
        <v>80</v>
      </c>
      <c r="C29" s="86"/>
      <c r="D29" s="88"/>
      <c r="E29" s="87"/>
      <c r="F29" s="15"/>
      <c r="G29" s="52"/>
      <c r="H29" s="56"/>
    </row>
    <row r="30" spans="1:8" ht="15" customHeight="1" x14ac:dyDescent="0.35">
      <c r="A30" s="41" t="s">
        <v>2</v>
      </c>
      <c r="B30" s="42"/>
      <c r="C30" s="42"/>
      <c r="D30" s="42"/>
      <c r="E30" s="43"/>
      <c r="F30" s="9"/>
      <c r="G30" s="53"/>
      <c r="H30" s="56"/>
    </row>
    <row r="31" spans="1:8" ht="15" customHeight="1" x14ac:dyDescent="0.35">
      <c r="A31" s="41" t="s">
        <v>3</v>
      </c>
      <c r="B31" s="42"/>
      <c r="C31" s="42"/>
      <c r="D31" s="42"/>
      <c r="E31" s="43"/>
      <c r="F31" s="9"/>
      <c r="G31" s="53"/>
      <c r="H31" s="56"/>
    </row>
    <row r="32" spans="1:8" ht="15" customHeight="1" x14ac:dyDescent="0.35">
      <c r="A32" s="41" t="s">
        <v>4</v>
      </c>
      <c r="B32" s="42"/>
      <c r="C32" s="42"/>
      <c r="D32" s="42"/>
      <c r="E32" s="43"/>
      <c r="F32" s="9"/>
      <c r="G32" s="53"/>
      <c r="H32" s="56"/>
    </row>
    <row r="33" spans="1:8" ht="15" customHeight="1" x14ac:dyDescent="0.35">
      <c r="A33" s="41" t="s">
        <v>5</v>
      </c>
      <c r="B33" s="42"/>
      <c r="C33" s="42"/>
      <c r="D33" s="42"/>
      <c r="E33" s="43"/>
      <c r="F33" s="9"/>
      <c r="G33" s="53"/>
      <c r="H33" s="54"/>
    </row>
    <row r="34" spans="1:8" ht="25" customHeight="1" x14ac:dyDescent="0.35">
      <c r="A34" s="44">
        <v>2100</v>
      </c>
      <c r="B34" s="48" t="s">
        <v>29</v>
      </c>
      <c r="C34" s="49"/>
      <c r="D34" s="49"/>
      <c r="E34" s="51" t="s">
        <v>37</v>
      </c>
      <c r="F34" s="15"/>
      <c r="G34" s="55" t="s">
        <v>54</v>
      </c>
      <c r="H34" s="66" t="str">
        <f>IF(SUMIFS(E35:E37,G35:G37,"&lt;=4",G35:G37,"&gt;=1")&gt;=9,"ja","nein")</f>
        <v>nein</v>
      </c>
    </row>
    <row r="35" spans="1:8" ht="15" customHeight="1" x14ac:dyDescent="0.35">
      <c r="A35" s="41" t="s">
        <v>2</v>
      </c>
      <c r="B35" s="42"/>
      <c r="C35" s="42"/>
      <c r="D35" s="42"/>
      <c r="E35" s="43"/>
      <c r="F35" s="9"/>
      <c r="G35" s="53"/>
      <c r="H35" s="56"/>
    </row>
    <row r="36" spans="1:8" ht="15" customHeight="1" x14ac:dyDescent="0.35">
      <c r="A36" s="41" t="s">
        <v>3</v>
      </c>
      <c r="B36" s="42"/>
      <c r="C36" s="42"/>
      <c r="D36" s="42"/>
      <c r="E36" s="43"/>
      <c r="F36" s="9"/>
      <c r="G36" s="53"/>
      <c r="H36" s="56"/>
    </row>
    <row r="37" spans="1:8" ht="15" customHeight="1" x14ac:dyDescent="0.35">
      <c r="A37" s="41" t="s">
        <v>4</v>
      </c>
      <c r="B37" s="42"/>
      <c r="C37" s="42"/>
      <c r="D37" s="42"/>
      <c r="E37" s="43"/>
      <c r="F37" s="9"/>
      <c r="G37" s="53"/>
      <c r="H37" s="54"/>
    </row>
    <row r="38" spans="1:8" ht="25" customHeight="1" x14ac:dyDescent="0.35">
      <c r="A38" s="44">
        <v>2500</v>
      </c>
      <c r="B38" s="48" t="s">
        <v>28</v>
      </c>
      <c r="C38" s="49"/>
      <c r="D38" s="49"/>
      <c r="E38" s="51" t="s">
        <v>62</v>
      </c>
      <c r="F38" s="15"/>
      <c r="G38" s="55" t="s">
        <v>88</v>
      </c>
      <c r="H38" s="66" t="str">
        <f>IF(SUMIFS(E39:E54,G39:G54,"&lt;=4",G39:G54,"&gt;=1")+SUMIFS(E39:E54,G39:G54,"ub")&gt;=2,"ja","nein")</f>
        <v>nein</v>
      </c>
    </row>
    <row r="39" spans="1:8" x14ac:dyDescent="0.35">
      <c r="A39" s="41"/>
      <c r="B39" s="90">
        <v>71653</v>
      </c>
      <c r="C39" s="91" t="s">
        <v>86</v>
      </c>
      <c r="D39" s="92"/>
      <c r="E39" s="96"/>
      <c r="F39" s="9"/>
      <c r="G39" s="95"/>
      <c r="H39" s="56"/>
    </row>
    <row r="40" spans="1:8" ht="15" customHeight="1" x14ac:dyDescent="0.35">
      <c r="A40" s="41" t="s">
        <v>2</v>
      </c>
      <c r="B40" s="89"/>
      <c r="C40" s="42"/>
      <c r="D40" s="42"/>
      <c r="E40" s="43"/>
      <c r="F40" s="9"/>
      <c r="G40" s="53"/>
      <c r="H40" s="56"/>
    </row>
    <row r="41" spans="1:8" ht="15" customHeight="1" x14ac:dyDescent="0.35">
      <c r="A41" s="41" t="s">
        <v>3</v>
      </c>
      <c r="B41" s="89"/>
      <c r="C41" s="42"/>
      <c r="D41" s="42"/>
      <c r="E41" s="43"/>
      <c r="F41" s="9"/>
      <c r="G41" s="53"/>
      <c r="H41" s="56"/>
    </row>
    <row r="42" spans="1:8" ht="15" customHeight="1" x14ac:dyDescent="0.35">
      <c r="A42" s="41" t="s">
        <v>4</v>
      </c>
      <c r="B42" s="89"/>
      <c r="C42" s="42"/>
      <c r="D42" s="42"/>
      <c r="E42" s="43"/>
      <c r="F42" s="9"/>
      <c r="G42" s="53"/>
      <c r="H42" s="56"/>
    </row>
    <row r="43" spans="1:8" x14ac:dyDescent="0.35">
      <c r="A43" s="41"/>
      <c r="B43" s="90">
        <v>71661</v>
      </c>
      <c r="C43" s="91" t="s">
        <v>83</v>
      </c>
      <c r="D43" s="92"/>
      <c r="E43" s="96"/>
      <c r="F43" s="9"/>
      <c r="G43" s="95"/>
      <c r="H43" s="56"/>
    </row>
    <row r="44" spans="1:8" ht="15" customHeight="1" x14ac:dyDescent="0.35">
      <c r="A44" s="41" t="s">
        <v>2</v>
      </c>
      <c r="B44" s="89"/>
      <c r="C44" s="42"/>
      <c r="D44" s="42"/>
      <c r="E44" s="43"/>
      <c r="F44" s="9"/>
      <c r="G44" s="53"/>
      <c r="H44" s="56"/>
    </row>
    <row r="45" spans="1:8" ht="15" customHeight="1" x14ac:dyDescent="0.35">
      <c r="A45" s="41" t="s">
        <v>3</v>
      </c>
      <c r="B45" s="89"/>
      <c r="C45" s="42"/>
      <c r="D45" s="42"/>
      <c r="E45" s="43"/>
      <c r="F45" s="9"/>
      <c r="G45" s="53"/>
      <c r="H45" s="56"/>
    </row>
    <row r="46" spans="1:8" x14ac:dyDescent="0.35">
      <c r="A46" s="41"/>
      <c r="B46" s="90">
        <v>71662</v>
      </c>
      <c r="C46" s="91" t="s">
        <v>84</v>
      </c>
      <c r="D46" s="92"/>
      <c r="E46" s="96"/>
      <c r="F46" s="9"/>
      <c r="G46" s="95"/>
      <c r="H46" s="56"/>
    </row>
    <row r="47" spans="1:8" ht="15" customHeight="1" x14ac:dyDescent="0.35">
      <c r="A47" s="41" t="s">
        <v>2</v>
      </c>
      <c r="B47" s="89"/>
      <c r="C47" s="42"/>
      <c r="D47" s="42"/>
      <c r="E47" s="43"/>
      <c r="F47" s="9"/>
      <c r="G47" s="53"/>
      <c r="H47" s="56"/>
    </row>
    <row r="48" spans="1:8" ht="15" customHeight="1" x14ac:dyDescent="0.35">
      <c r="A48" s="41" t="s">
        <v>3</v>
      </c>
      <c r="B48" s="89"/>
      <c r="C48" s="42"/>
      <c r="D48" s="42"/>
      <c r="E48" s="43"/>
      <c r="F48" s="9"/>
      <c r="G48" s="53"/>
      <c r="H48" s="56"/>
    </row>
    <row r="49" spans="1:8" x14ac:dyDescent="0.35">
      <c r="A49" s="41"/>
      <c r="B49" s="90">
        <v>71663</v>
      </c>
      <c r="C49" s="91" t="s">
        <v>85</v>
      </c>
      <c r="D49" s="92"/>
      <c r="E49" s="96"/>
      <c r="F49" s="9"/>
      <c r="G49" s="95"/>
      <c r="H49" s="56"/>
    </row>
    <row r="50" spans="1:8" ht="15" customHeight="1" x14ac:dyDescent="0.35">
      <c r="A50" s="41" t="s">
        <v>2</v>
      </c>
      <c r="B50" s="89"/>
      <c r="C50" s="42"/>
      <c r="D50" s="42"/>
      <c r="E50" s="43"/>
      <c r="F50" s="9"/>
      <c r="G50" s="53"/>
      <c r="H50" s="56"/>
    </row>
    <row r="51" spans="1:8" ht="15" customHeight="1" x14ac:dyDescent="0.35">
      <c r="A51" s="41" t="s">
        <v>3</v>
      </c>
      <c r="B51" s="89"/>
      <c r="C51" s="42"/>
      <c r="D51" s="42"/>
      <c r="E51" s="43"/>
      <c r="F51" s="9"/>
      <c r="G51" s="53"/>
      <c r="H51" s="56"/>
    </row>
    <row r="52" spans="1:8" x14ac:dyDescent="0.35">
      <c r="A52" s="41"/>
      <c r="B52" s="90">
        <v>71664</v>
      </c>
      <c r="C52" s="91" t="s">
        <v>82</v>
      </c>
      <c r="D52" s="92"/>
      <c r="E52" s="96"/>
      <c r="F52" s="9"/>
      <c r="G52" s="95"/>
      <c r="H52" s="56"/>
    </row>
    <row r="53" spans="1:8" ht="15" customHeight="1" x14ac:dyDescent="0.35">
      <c r="A53" s="41" t="s">
        <v>2</v>
      </c>
      <c r="B53" s="89"/>
      <c r="C53" s="42"/>
      <c r="D53" s="42"/>
      <c r="E53" s="43"/>
      <c r="F53" s="9"/>
      <c r="G53" s="53"/>
      <c r="H53" s="56"/>
    </row>
    <row r="54" spans="1:8" ht="15" customHeight="1" x14ac:dyDescent="0.35">
      <c r="A54" s="41" t="s">
        <v>3</v>
      </c>
      <c r="B54" s="89"/>
      <c r="C54" s="42"/>
      <c r="D54" s="42"/>
      <c r="E54" s="43"/>
      <c r="F54" s="9"/>
      <c r="G54" s="53"/>
      <c r="H54" s="56"/>
    </row>
    <row r="55" spans="1:8" ht="25" customHeight="1" x14ac:dyDescent="0.35">
      <c r="A55" s="44">
        <v>4500</v>
      </c>
      <c r="B55" s="48" t="s">
        <v>26</v>
      </c>
      <c r="C55" s="49"/>
      <c r="D55" s="49"/>
      <c r="E55" s="51" t="s">
        <v>27</v>
      </c>
      <c r="F55" s="16"/>
      <c r="G55" s="55" t="s">
        <v>54</v>
      </c>
      <c r="H55" s="66" t="str">
        <f>IF(SUMIFS(E56:E57,G56:G57,"&lt;=4",G56:G57,"&gt;=1")&gt;=3,"ja","nein")</f>
        <v>nein</v>
      </c>
    </row>
    <row r="56" spans="1:8" ht="15" customHeight="1" x14ac:dyDescent="0.35">
      <c r="A56" s="41"/>
      <c r="B56" s="93">
        <v>86000</v>
      </c>
      <c r="C56" s="47"/>
      <c r="D56" s="42"/>
      <c r="E56" s="43"/>
      <c r="F56" s="9"/>
      <c r="G56" s="53"/>
      <c r="H56" s="56"/>
    </row>
    <row r="57" spans="1:8" ht="15" customHeight="1" x14ac:dyDescent="0.35">
      <c r="A57" s="41"/>
      <c r="B57" s="94">
        <v>72377</v>
      </c>
      <c r="C57" s="47"/>
      <c r="D57" s="75" t="s">
        <v>79</v>
      </c>
      <c r="E57" s="46">
        <v>3</v>
      </c>
      <c r="F57" s="9"/>
      <c r="G57" s="53"/>
      <c r="H57" s="54"/>
    </row>
    <row r="58" spans="1:8" ht="25" customHeight="1" x14ac:dyDescent="0.35">
      <c r="A58" s="44">
        <v>1200</v>
      </c>
      <c r="B58" s="48" t="s">
        <v>32</v>
      </c>
      <c r="C58" s="49"/>
      <c r="D58" s="49"/>
      <c r="E58" s="51" t="s">
        <v>31</v>
      </c>
      <c r="F58" s="14"/>
      <c r="G58" s="55" t="s">
        <v>54</v>
      </c>
      <c r="H58" s="66" t="str">
        <f>IF(SUMIFS(E59:E60,G59:G60,"&lt;=4",G59:G60,"&gt;=1")=30,"ja","nein")</f>
        <v>nein</v>
      </c>
    </row>
    <row r="59" spans="1:8" ht="15" customHeight="1" x14ac:dyDescent="0.35">
      <c r="A59" s="41" t="s">
        <v>2</v>
      </c>
      <c r="B59" s="45">
        <v>71051</v>
      </c>
      <c r="C59" s="45">
        <v>11494</v>
      </c>
      <c r="D59" s="45" t="s">
        <v>77</v>
      </c>
      <c r="E59" s="41">
        <v>15</v>
      </c>
      <c r="F59" s="9"/>
      <c r="G59" s="53"/>
      <c r="H59" s="56"/>
    </row>
    <row r="60" spans="1:8" ht="15" customHeight="1" x14ac:dyDescent="0.35">
      <c r="A60" s="41" t="s">
        <v>3</v>
      </c>
      <c r="B60" s="45">
        <v>71052</v>
      </c>
      <c r="C60" s="45">
        <v>11495</v>
      </c>
      <c r="D60" s="45" t="s">
        <v>78</v>
      </c>
      <c r="E60" s="41">
        <v>15</v>
      </c>
      <c r="F60" s="9"/>
      <c r="G60" s="53"/>
      <c r="H60" s="54"/>
    </row>
    <row r="61" spans="1:8" ht="25" customHeight="1" x14ac:dyDescent="0.35">
      <c r="A61" s="44">
        <v>8000</v>
      </c>
      <c r="B61" s="48" t="s">
        <v>30</v>
      </c>
      <c r="C61" s="49"/>
      <c r="D61" s="49"/>
      <c r="E61" s="51" t="s">
        <v>31</v>
      </c>
      <c r="F61" s="14"/>
      <c r="G61" s="55" t="s">
        <v>54</v>
      </c>
      <c r="H61" s="66" t="str">
        <f>IF(SUMIFS(E62,G62,"&lt;=4",G62,"&gt;=1")=30,"ja","nein")</f>
        <v>nein</v>
      </c>
    </row>
    <row r="62" spans="1:8" ht="15" customHeight="1" x14ac:dyDescent="0.35">
      <c r="A62" s="41"/>
      <c r="B62" s="45">
        <v>80000</v>
      </c>
      <c r="C62" s="45">
        <v>88888</v>
      </c>
      <c r="D62" s="64" t="s">
        <v>9</v>
      </c>
      <c r="E62" s="41">
        <v>30</v>
      </c>
      <c r="F62" s="9"/>
      <c r="G62" s="53"/>
      <c r="H62" s="54"/>
    </row>
    <row r="63" spans="1:8" x14ac:dyDescent="0.35">
      <c r="A63" s="9"/>
      <c r="B63" s="10"/>
      <c r="C63" s="10"/>
      <c r="D63" s="11"/>
      <c r="E63" s="9"/>
      <c r="F63" s="9"/>
      <c r="G63" s="57"/>
      <c r="H63" s="58"/>
    </row>
    <row r="64" spans="1:8" x14ac:dyDescent="0.35">
      <c r="A64" s="1" t="s">
        <v>10</v>
      </c>
      <c r="G64" s="57"/>
      <c r="H64" s="58"/>
    </row>
    <row r="65" spans="1:9" ht="15" customHeight="1" x14ac:dyDescent="0.35">
      <c r="A65" s="41" t="s">
        <v>2</v>
      </c>
      <c r="B65" s="42"/>
      <c r="C65" s="42"/>
      <c r="D65" s="42"/>
      <c r="E65" s="43"/>
      <c r="F65" s="9"/>
      <c r="G65" s="53"/>
      <c r="H65" s="58"/>
    </row>
    <row r="66" spans="1:9" ht="15" customHeight="1" x14ac:dyDescent="0.35">
      <c r="A66" s="41" t="s">
        <v>3</v>
      </c>
      <c r="B66" s="42"/>
      <c r="C66" s="42"/>
      <c r="D66" s="42"/>
      <c r="E66" s="43"/>
      <c r="F66" s="9"/>
      <c r="G66" s="53"/>
      <c r="H66" s="58"/>
    </row>
    <row r="67" spans="1:9" ht="15" customHeight="1" x14ac:dyDescent="0.35">
      <c r="A67" s="41" t="s">
        <v>4</v>
      </c>
      <c r="B67" s="42"/>
      <c r="C67" s="42"/>
      <c r="D67" s="42"/>
      <c r="E67" s="43"/>
      <c r="F67" s="9"/>
      <c r="G67" s="53"/>
      <c r="H67" s="58"/>
    </row>
    <row r="68" spans="1:9" ht="15" customHeight="1" x14ac:dyDescent="0.35">
      <c r="A68" s="41" t="s">
        <v>5</v>
      </c>
      <c r="B68" s="42"/>
      <c r="C68" s="42"/>
      <c r="D68" s="42"/>
      <c r="E68" s="43"/>
      <c r="F68" s="9"/>
      <c r="G68" s="53"/>
      <c r="H68" s="58"/>
    </row>
    <row r="69" spans="1:9" ht="15" customHeight="1" x14ac:dyDescent="0.35">
      <c r="A69" s="41" t="s">
        <v>6</v>
      </c>
      <c r="B69" s="42"/>
      <c r="C69" s="42"/>
      <c r="D69" s="42"/>
      <c r="E69" s="43"/>
      <c r="F69" s="9"/>
      <c r="G69" s="53"/>
      <c r="H69" s="58"/>
    </row>
    <row r="70" spans="1:9" x14ac:dyDescent="0.35">
      <c r="A70" s="1"/>
      <c r="G70" s="57"/>
      <c r="H70" s="58"/>
    </row>
    <row r="71" spans="1:9" x14ac:dyDescent="0.35">
      <c r="A71" s="1" t="s">
        <v>16</v>
      </c>
      <c r="G71" s="57"/>
      <c r="H71" s="58"/>
    </row>
    <row r="72" spans="1:9" ht="15" customHeight="1" x14ac:dyDescent="0.35">
      <c r="A72" s="41" t="s">
        <v>2</v>
      </c>
      <c r="B72" s="42"/>
      <c r="C72" s="42"/>
      <c r="D72" s="42"/>
      <c r="E72" s="43"/>
      <c r="F72" s="9"/>
      <c r="G72" s="59"/>
      <c r="H72" s="58"/>
    </row>
    <row r="73" spans="1:9" ht="15" customHeight="1" x14ac:dyDescent="0.35">
      <c r="A73" s="41" t="s">
        <v>3</v>
      </c>
      <c r="B73" s="42"/>
      <c r="C73" s="42"/>
      <c r="D73" s="42"/>
      <c r="E73" s="43"/>
      <c r="F73" s="9"/>
      <c r="G73" s="59"/>
      <c r="H73" s="58"/>
    </row>
    <row r="74" spans="1:9" ht="15" customHeight="1" x14ac:dyDescent="0.35">
      <c r="A74" s="41" t="s">
        <v>4</v>
      </c>
      <c r="B74" s="42"/>
      <c r="C74" s="42"/>
      <c r="D74" s="42"/>
      <c r="E74" s="43"/>
      <c r="F74" s="9"/>
      <c r="G74" s="59"/>
      <c r="H74" s="58"/>
    </row>
    <row r="75" spans="1:9" ht="15" customHeight="1" x14ac:dyDescent="0.35">
      <c r="A75" s="41" t="s">
        <v>5</v>
      </c>
      <c r="B75" s="42"/>
      <c r="C75" s="42"/>
      <c r="D75" s="42"/>
      <c r="E75" s="43"/>
      <c r="F75" s="9"/>
      <c r="G75" s="59"/>
      <c r="H75" s="58"/>
    </row>
    <row r="76" spans="1:9" ht="15" customHeight="1" x14ac:dyDescent="0.35">
      <c r="A76" s="41" t="s">
        <v>6</v>
      </c>
      <c r="B76" s="42"/>
      <c r="C76" s="42"/>
      <c r="D76" s="42"/>
      <c r="E76" s="43"/>
      <c r="F76" s="9"/>
      <c r="G76" s="59"/>
      <c r="H76" s="58"/>
    </row>
    <row r="77" spans="1:9" x14ac:dyDescent="0.35">
      <c r="A77" s="1"/>
      <c r="D77" s="7"/>
      <c r="G77" s="60" t="str">
        <f>IF(G78&gt;0,SUM(SUMPRODUCT(E26,G26),SUMPRODUCT(E30:E33,G30:G33),SUMPRODUCT(E35:E37,G35:G37),SUMPRODUCT(E56:E57,G56:G57),SUMPRODUCT(E59:E60,G59:G60),SUMPRODUCT(E61:E62,G61:G62))/G78,"")</f>
        <v/>
      </c>
      <c r="H77" s="61" t="s">
        <v>24</v>
      </c>
    </row>
    <row r="78" spans="1:9" x14ac:dyDescent="0.35">
      <c r="A78" s="1"/>
      <c r="D78" s="7"/>
      <c r="G78" s="62">
        <f>SUMIFS(E26,G26,"&lt;=4",G26,"&gt;=1")+SUMIFS(E30:E33,G30:G33,"&lt;=4",G30:G33,"&gt;=1")+SUMIFS(E35:E37,G35:G37,"&lt;=4",G35:G37,"&gt;=1")+SUMIFS(E56:E57,G56:G57,"&lt;=4",G56:G57,"&gt;=1")+SUMIFS(E59:E60,G59:G60,"&lt;=4",G59:G60,"&gt;=1")+SUMIFS(E62,G62,"&lt;=4",G62,"&gt;=1")</f>
        <v>0</v>
      </c>
      <c r="H78" s="61" t="s">
        <v>33</v>
      </c>
    </row>
    <row r="79" spans="1:9" x14ac:dyDescent="0.35">
      <c r="A79" s="1" t="s">
        <v>17</v>
      </c>
      <c r="G79" s="62">
        <f>SUMIFS(E20,G20,"ub")+SUMIFS(E21:E24,G21:G24,"&lt;=4",G21:G24,"&gt;=1")+SUMIFS(E26,G26,"&lt;=4",G26,"&gt;=1")+SUMIFS(E30:E33,G30:G33,"&lt;=4",G30:G33,"&gt;=1")+SUMIFS(E35:E37,G35:G37,"&lt;=4",G35:G37,"&gt;=1")+SUMIFS(E40:E54,G40:G54,"&lt;=4",G40:G54,"&gt;=1")+SUMIFS(E56:E57,G56:G57,"&lt;=4",G56:G57,"&gt;=1")+SUMIFS(E59:E60,G59:G60,"&lt;=4",G59:G60,"&gt;=1")+SUMIFS(E62,G62,"&lt;=4",G62,"&gt;=1")+SUMIFS(E30:E33,G30:G33,"ub")+SUMIFS(E40:E54,G40:G54,"ub")</f>
        <v>0</v>
      </c>
      <c r="H79" s="61" t="s">
        <v>34</v>
      </c>
      <c r="I79" s="8"/>
    </row>
    <row r="80" spans="1:9" ht="18.5" x14ac:dyDescent="0.35">
      <c r="A80" s="3" t="s">
        <v>18</v>
      </c>
      <c r="G80" s="63" t="str">
        <f>IF(ISNUMBER(G77),IF((G77-INT(G77*10)/10)=0.05,(ROUND(G77,1)-0.1),ROUND(G77,1)),"")</f>
        <v/>
      </c>
      <c r="H80" s="61" t="s">
        <v>35</v>
      </c>
    </row>
    <row r="81" spans="1:7" x14ac:dyDescent="0.35">
      <c r="A81" s="1"/>
      <c r="G81" s="24"/>
    </row>
    <row r="82" spans="1:7" ht="15.5" x14ac:dyDescent="0.35">
      <c r="A82" s="4" t="s">
        <v>19</v>
      </c>
    </row>
    <row r="83" spans="1:7" ht="30" customHeight="1" x14ac:dyDescent="0.35">
      <c r="A83" s="120" t="s">
        <v>20</v>
      </c>
      <c r="B83" s="120"/>
      <c r="C83" s="120"/>
      <c r="D83" s="120"/>
      <c r="E83" s="120"/>
      <c r="F83" s="78"/>
    </row>
    <row r="84" spans="1:7" ht="14.65" customHeight="1" x14ac:dyDescent="0.35">
      <c r="A84" s="33" t="s">
        <v>21</v>
      </c>
      <c r="B84" s="34"/>
      <c r="C84" s="34"/>
      <c r="D84" s="34"/>
      <c r="E84" s="35"/>
      <c r="F84" s="17"/>
    </row>
    <row r="85" spans="1:7" ht="50.15" customHeight="1" x14ac:dyDescent="0.35">
      <c r="A85" s="36" t="s">
        <v>22</v>
      </c>
      <c r="B85" s="37"/>
      <c r="C85" s="37"/>
      <c r="D85" s="37" t="s">
        <v>23</v>
      </c>
      <c r="E85" s="38"/>
      <c r="F85" s="18"/>
    </row>
  </sheetData>
  <sheetProtection sheet="1" objects="1" scenarios="1" insertRows="0" selectLockedCells="1"/>
  <mergeCells count="6">
    <mergeCell ref="A83:E83"/>
    <mergeCell ref="A4:E4"/>
    <mergeCell ref="A7:E7"/>
    <mergeCell ref="A8:E8"/>
    <mergeCell ref="A10:E10"/>
    <mergeCell ref="A16:E16"/>
  </mergeCells>
  <conditionalFormatting sqref="I20">
    <cfRule type="containsText" dxfId="352" priority="147" operator="containsText" text="u">
      <formula>NOT(ISERROR(SEARCH("u",I20)))</formula>
    </cfRule>
  </conditionalFormatting>
  <conditionalFormatting sqref="G56">
    <cfRule type="cellIs" dxfId="351" priority="144" operator="between">
      <formula>0.99999999</formula>
      <formula>5.00000001</formula>
    </cfRule>
    <cfRule type="cellIs" dxfId="350" priority="145" operator="greaterThan">
      <formula>4</formula>
    </cfRule>
    <cfRule type="cellIs" dxfId="349" priority="146" operator="lessThan">
      <formula>1</formula>
    </cfRule>
  </conditionalFormatting>
  <conditionalFormatting sqref="G26">
    <cfRule type="cellIs" dxfId="348" priority="142" operator="greaterThan">
      <formula>4</formula>
    </cfRule>
    <cfRule type="cellIs" dxfId="347" priority="143" operator="lessThan">
      <formula>1</formula>
    </cfRule>
  </conditionalFormatting>
  <conditionalFormatting sqref="G26">
    <cfRule type="cellIs" dxfId="346" priority="141" operator="between">
      <formula>0.99999999</formula>
      <formula>4.00000001</formula>
    </cfRule>
  </conditionalFormatting>
  <conditionalFormatting sqref="H19 H60 H58">
    <cfRule type="containsText" dxfId="345" priority="138" operator="containsText" text="ja">
      <formula>NOT(ISERROR(SEARCH("ja",H19)))</formula>
    </cfRule>
  </conditionalFormatting>
  <conditionalFormatting sqref="H25">
    <cfRule type="containsText" dxfId="344" priority="137" operator="containsText" text="ja">
      <formula>NOT(ISERROR(SEARCH("ja",H25)))</formula>
    </cfRule>
  </conditionalFormatting>
  <conditionalFormatting sqref="H27:H29">
    <cfRule type="containsText" dxfId="343" priority="136" operator="containsText" text="ja">
      <formula>NOT(ISERROR(SEARCH("ja",H27)))</formula>
    </cfRule>
  </conditionalFormatting>
  <conditionalFormatting sqref="H34">
    <cfRule type="containsText" dxfId="342" priority="135" operator="containsText" text="ja">
      <formula>NOT(ISERROR(SEARCH("ja",H34)))</formula>
    </cfRule>
  </conditionalFormatting>
  <conditionalFormatting sqref="H38">
    <cfRule type="containsText" dxfId="341" priority="134" operator="containsText" text="ja">
      <formula>NOT(ISERROR(SEARCH("ja",H38)))</formula>
    </cfRule>
  </conditionalFormatting>
  <conditionalFormatting sqref="H55">
    <cfRule type="containsText" dxfId="340" priority="133" operator="containsText" text="ja">
      <formula>NOT(ISERROR(SEARCH("ja",H55)))</formula>
    </cfRule>
  </conditionalFormatting>
  <conditionalFormatting sqref="H61">
    <cfRule type="containsText" dxfId="339" priority="132" operator="containsText" text="ja">
      <formula>NOT(ISERROR(SEARCH("ja",H61)))</formula>
    </cfRule>
  </conditionalFormatting>
  <conditionalFormatting sqref="G30">
    <cfRule type="containsText" dxfId="338" priority="128" operator="containsText" text="ub">
      <formula>NOT(ISERROR(SEARCH("ub",G30)))</formula>
    </cfRule>
    <cfRule type="cellIs" dxfId="337" priority="129" operator="between">
      <formula>0.99999999</formula>
      <formula>4.00000001</formula>
    </cfRule>
    <cfRule type="cellIs" dxfId="336" priority="130" operator="greaterThan">
      <formula>4</formula>
    </cfRule>
    <cfRule type="cellIs" dxfId="335" priority="131" operator="lessThan">
      <formula>1</formula>
    </cfRule>
  </conditionalFormatting>
  <conditionalFormatting sqref="G31">
    <cfRule type="containsText" dxfId="334" priority="124" operator="containsText" text="ub">
      <formula>NOT(ISERROR(SEARCH("ub",G31)))</formula>
    </cfRule>
    <cfRule type="cellIs" dxfId="333" priority="125" operator="between">
      <formula>0.99999999</formula>
      <formula>4.00000001</formula>
    </cfRule>
    <cfRule type="cellIs" dxfId="332" priority="126" operator="greaterThan">
      <formula>4</formula>
    </cfRule>
    <cfRule type="cellIs" dxfId="331" priority="127" operator="lessThan">
      <formula>1</formula>
    </cfRule>
  </conditionalFormatting>
  <conditionalFormatting sqref="G32">
    <cfRule type="containsText" dxfId="330" priority="120" operator="containsText" text="ub">
      <formula>NOT(ISERROR(SEARCH("ub",G32)))</formula>
    </cfRule>
    <cfRule type="cellIs" dxfId="329" priority="121" operator="between">
      <formula>0.99999999</formula>
      <formula>4.00000001</formula>
    </cfRule>
    <cfRule type="cellIs" dxfId="328" priority="122" operator="greaterThan">
      <formula>4</formula>
    </cfRule>
    <cfRule type="cellIs" dxfId="327" priority="123" operator="lessThan">
      <formula>1</formula>
    </cfRule>
  </conditionalFormatting>
  <conditionalFormatting sqref="G33">
    <cfRule type="containsText" dxfId="326" priority="116" operator="containsText" text="ub">
      <formula>NOT(ISERROR(SEARCH("ub",G33)))</formula>
    </cfRule>
    <cfRule type="cellIs" dxfId="325" priority="117" operator="between">
      <formula>0.99999999</formula>
      <formula>4.00000001</formula>
    </cfRule>
    <cfRule type="cellIs" dxfId="324" priority="118" operator="greaterThan">
      <formula>4</formula>
    </cfRule>
    <cfRule type="cellIs" dxfId="323" priority="119" operator="lessThan">
      <formula>1</formula>
    </cfRule>
  </conditionalFormatting>
  <conditionalFormatting sqref="G35">
    <cfRule type="cellIs" dxfId="322" priority="113" operator="between">
      <formula>0.99999999</formula>
      <formula>4.00000001</formula>
    </cfRule>
    <cfRule type="cellIs" dxfId="321" priority="114" operator="greaterThan">
      <formula>4</formula>
    </cfRule>
    <cfRule type="cellIs" dxfId="320" priority="115" operator="lessThan">
      <formula>1</formula>
    </cfRule>
  </conditionalFormatting>
  <conditionalFormatting sqref="G54">
    <cfRule type="containsText" dxfId="319" priority="109" operator="containsText" text="ub">
      <formula>NOT(ISERROR(SEARCH("ub",G54)))</formula>
    </cfRule>
    <cfRule type="cellIs" dxfId="318" priority="110" operator="between">
      <formula>0.99999999</formula>
      <formula>4.00000001</formula>
    </cfRule>
    <cfRule type="cellIs" dxfId="317" priority="111" operator="greaterThan">
      <formula>4</formula>
    </cfRule>
    <cfRule type="cellIs" dxfId="316" priority="112" operator="lessThan">
      <formula>1</formula>
    </cfRule>
  </conditionalFormatting>
  <conditionalFormatting sqref="G57">
    <cfRule type="cellIs" dxfId="315" priority="94" operator="between">
      <formula>0.99999999</formula>
      <formula>5.00000001</formula>
    </cfRule>
    <cfRule type="cellIs" dxfId="314" priority="95" operator="greaterThan">
      <formula>4</formula>
    </cfRule>
    <cfRule type="cellIs" dxfId="313" priority="96" operator="lessThan">
      <formula>1</formula>
    </cfRule>
  </conditionalFormatting>
  <conditionalFormatting sqref="G50">
    <cfRule type="containsText" dxfId="312" priority="90" operator="containsText" text="ub">
      <formula>NOT(ISERROR(SEARCH("ub",G50)))</formula>
    </cfRule>
    <cfRule type="cellIs" dxfId="311" priority="91" operator="between">
      <formula>0.99999999</formula>
      <formula>4.00000001</formula>
    </cfRule>
    <cfRule type="cellIs" dxfId="310" priority="92" operator="greaterThan">
      <formula>4</formula>
    </cfRule>
    <cfRule type="cellIs" dxfId="309" priority="93" operator="lessThan">
      <formula>1</formula>
    </cfRule>
  </conditionalFormatting>
  <conditionalFormatting sqref="G51">
    <cfRule type="containsText" dxfId="308" priority="86" operator="containsText" text="ub">
      <formula>NOT(ISERROR(SEARCH("ub",G51)))</formula>
    </cfRule>
    <cfRule type="cellIs" dxfId="307" priority="87" operator="between">
      <formula>0.99999999</formula>
      <formula>4.00000001</formula>
    </cfRule>
    <cfRule type="cellIs" dxfId="306" priority="88" operator="greaterThan">
      <formula>4</formula>
    </cfRule>
    <cfRule type="cellIs" dxfId="305" priority="89" operator="lessThan">
      <formula>1</formula>
    </cfRule>
  </conditionalFormatting>
  <conditionalFormatting sqref="G44">
    <cfRule type="containsText" dxfId="304" priority="66" operator="containsText" text="ub">
      <formula>NOT(ISERROR(SEARCH("ub",G44)))</formula>
    </cfRule>
    <cfRule type="cellIs" dxfId="303" priority="67" operator="between">
      <formula>0.99999999</formula>
      <formula>4.00000001</formula>
    </cfRule>
    <cfRule type="cellIs" dxfId="302" priority="68" operator="greaterThan">
      <formula>4</formula>
    </cfRule>
    <cfRule type="cellIs" dxfId="301" priority="69" operator="lessThan">
      <formula>1</formula>
    </cfRule>
  </conditionalFormatting>
  <conditionalFormatting sqref="G47">
    <cfRule type="containsText" dxfId="300" priority="78" operator="containsText" text="ub">
      <formula>NOT(ISERROR(SEARCH("ub",G47)))</formula>
    </cfRule>
    <cfRule type="cellIs" dxfId="299" priority="79" operator="between">
      <formula>0.99999999</formula>
      <formula>4.00000001</formula>
    </cfRule>
    <cfRule type="cellIs" dxfId="298" priority="80" operator="greaterThan">
      <formula>4</formula>
    </cfRule>
    <cfRule type="cellIs" dxfId="297" priority="81" operator="lessThan">
      <formula>1</formula>
    </cfRule>
  </conditionalFormatting>
  <conditionalFormatting sqref="G48">
    <cfRule type="containsText" dxfId="296" priority="74" operator="containsText" text="ub">
      <formula>NOT(ISERROR(SEARCH("ub",G48)))</formula>
    </cfRule>
    <cfRule type="cellIs" dxfId="295" priority="75" operator="between">
      <formula>0.99999999</formula>
      <formula>4.00000001</formula>
    </cfRule>
    <cfRule type="cellIs" dxfId="294" priority="76" operator="greaterThan">
      <formula>4</formula>
    </cfRule>
    <cfRule type="cellIs" dxfId="293" priority="77" operator="lessThan">
      <formula>1</formula>
    </cfRule>
  </conditionalFormatting>
  <conditionalFormatting sqref="G53">
    <cfRule type="containsText" dxfId="292" priority="54" operator="containsText" text="ub">
      <formula>NOT(ISERROR(SEARCH("ub",G53)))</formula>
    </cfRule>
    <cfRule type="cellIs" dxfId="291" priority="55" operator="between">
      <formula>0.99999999</formula>
      <formula>4.00000001</formula>
    </cfRule>
    <cfRule type="cellIs" dxfId="290" priority="56" operator="greaterThan">
      <formula>4</formula>
    </cfRule>
    <cfRule type="cellIs" dxfId="289" priority="57" operator="lessThan">
      <formula>1</formula>
    </cfRule>
  </conditionalFormatting>
  <conditionalFormatting sqref="G45">
    <cfRule type="containsText" dxfId="288" priority="62" operator="containsText" text="ub">
      <formula>NOT(ISERROR(SEARCH("ub",G45)))</formula>
    </cfRule>
    <cfRule type="cellIs" dxfId="287" priority="63" operator="between">
      <formula>0.99999999</formula>
      <formula>4.00000001</formula>
    </cfRule>
    <cfRule type="cellIs" dxfId="286" priority="64" operator="greaterThan">
      <formula>4</formula>
    </cfRule>
    <cfRule type="cellIs" dxfId="285" priority="65" operator="lessThan">
      <formula>1</formula>
    </cfRule>
  </conditionalFormatting>
  <conditionalFormatting sqref="G42">
    <cfRule type="containsText" dxfId="284" priority="42" operator="containsText" text="ub">
      <formula>NOT(ISERROR(SEARCH("ub",G42)))</formula>
    </cfRule>
    <cfRule type="cellIs" dxfId="283" priority="43" operator="between">
      <formula>0.99999999</formula>
      <formula>4.00000001</formula>
    </cfRule>
    <cfRule type="cellIs" dxfId="282" priority="44" operator="greaterThan">
      <formula>4</formula>
    </cfRule>
    <cfRule type="cellIs" dxfId="281" priority="45" operator="lessThan">
      <formula>1</formula>
    </cfRule>
  </conditionalFormatting>
  <conditionalFormatting sqref="G40">
    <cfRule type="containsText" dxfId="280" priority="50" operator="containsText" text="ub">
      <formula>NOT(ISERROR(SEARCH("ub",G40)))</formula>
    </cfRule>
    <cfRule type="cellIs" dxfId="279" priority="51" operator="between">
      <formula>0.99999999</formula>
      <formula>4.00000001</formula>
    </cfRule>
    <cfRule type="cellIs" dxfId="278" priority="52" operator="greaterThan">
      <formula>4</formula>
    </cfRule>
    <cfRule type="cellIs" dxfId="277" priority="53" operator="lessThan">
      <formula>1</formula>
    </cfRule>
  </conditionalFormatting>
  <conditionalFormatting sqref="G41">
    <cfRule type="containsText" dxfId="276" priority="46" operator="containsText" text="ub">
      <formula>NOT(ISERROR(SEARCH("ub",G41)))</formula>
    </cfRule>
    <cfRule type="cellIs" dxfId="275" priority="47" operator="between">
      <formula>0.99999999</formula>
      <formula>4.00000001</formula>
    </cfRule>
    <cfRule type="cellIs" dxfId="274" priority="48" operator="greaterThan">
      <formula>4</formula>
    </cfRule>
    <cfRule type="cellIs" dxfId="273" priority="49" operator="lessThan">
      <formula>1</formula>
    </cfRule>
  </conditionalFormatting>
  <conditionalFormatting sqref="G59:G60">
    <cfRule type="cellIs" dxfId="272" priority="36" operator="greaterThan">
      <formula>4</formula>
    </cfRule>
    <cfRule type="cellIs" dxfId="271" priority="37" operator="lessThan">
      <formula>1</formula>
    </cfRule>
  </conditionalFormatting>
  <conditionalFormatting sqref="G59:G60">
    <cfRule type="cellIs" dxfId="270" priority="35" operator="between">
      <formula>0.99999999</formula>
      <formula>4.00000001</formula>
    </cfRule>
  </conditionalFormatting>
  <conditionalFormatting sqref="G62">
    <cfRule type="cellIs" dxfId="269" priority="33" operator="greaterThan">
      <formula>4</formula>
    </cfRule>
    <cfRule type="cellIs" dxfId="268" priority="34" operator="lessThan">
      <formula>1</formula>
    </cfRule>
  </conditionalFormatting>
  <conditionalFormatting sqref="G62">
    <cfRule type="cellIs" dxfId="267" priority="32" operator="between">
      <formula>0.99999999</formula>
      <formula>4.00000001</formula>
    </cfRule>
  </conditionalFormatting>
  <conditionalFormatting sqref="G65:G69">
    <cfRule type="containsText" dxfId="266" priority="28" operator="containsText" text="ub">
      <formula>NOT(ISERROR(SEARCH("ub",G65)))</formula>
    </cfRule>
    <cfRule type="cellIs" dxfId="265" priority="29" operator="between">
      <formula>0.99999999</formula>
      <formula>4.00000001</formula>
    </cfRule>
    <cfRule type="cellIs" dxfId="264" priority="30" operator="greaterThan">
      <formula>4</formula>
    </cfRule>
    <cfRule type="cellIs" dxfId="263" priority="31" operator="lessThan">
      <formula>1</formula>
    </cfRule>
  </conditionalFormatting>
  <conditionalFormatting sqref="G36">
    <cfRule type="cellIs" dxfId="262" priority="25" operator="between">
      <formula>0.99999999</formula>
      <formula>4.00000001</formula>
    </cfRule>
    <cfRule type="cellIs" dxfId="261" priority="26" operator="greaterThan">
      <formula>4</formula>
    </cfRule>
    <cfRule type="cellIs" dxfId="260" priority="27" operator="lessThan">
      <formula>1</formula>
    </cfRule>
  </conditionalFormatting>
  <conditionalFormatting sqref="G37">
    <cfRule type="cellIs" dxfId="259" priority="22" operator="between">
      <formula>0.99999999</formula>
      <formula>4.00000001</formula>
    </cfRule>
    <cfRule type="cellIs" dxfId="258" priority="23" operator="greaterThan">
      <formula>4</formula>
    </cfRule>
    <cfRule type="cellIs" dxfId="257" priority="24" operator="lessThan">
      <formula>1</formula>
    </cfRule>
  </conditionalFormatting>
  <conditionalFormatting sqref="I21">
    <cfRule type="containsText" dxfId="256" priority="21" operator="containsText" text="u">
      <formula>NOT(ISERROR(SEARCH("u",I21)))</formula>
    </cfRule>
  </conditionalFormatting>
  <conditionalFormatting sqref="I22">
    <cfRule type="containsText" dxfId="255" priority="18" operator="containsText" text="u">
      <formula>NOT(ISERROR(SEARCH("u",I22)))</formula>
    </cfRule>
  </conditionalFormatting>
  <conditionalFormatting sqref="I24">
    <cfRule type="containsText" dxfId="254" priority="15" operator="containsText" text="u">
      <formula>NOT(ISERROR(SEARCH("u",I24)))</formula>
    </cfRule>
  </conditionalFormatting>
  <conditionalFormatting sqref="I23">
    <cfRule type="containsText" dxfId="253" priority="12" operator="containsText" text="u">
      <formula>NOT(ISERROR(SEARCH("u",I23)))</formula>
    </cfRule>
  </conditionalFormatting>
  <conditionalFormatting sqref="G21">
    <cfRule type="cellIs" dxfId="252" priority="7" operator="between">
      <formula>0.99999999</formula>
      <formula>4.00000001</formula>
    </cfRule>
    <cfRule type="cellIs" dxfId="251" priority="8" operator="greaterThan">
      <formula>4</formula>
    </cfRule>
    <cfRule type="cellIs" dxfId="250" priority="9" operator="lessThan">
      <formula>1</formula>
    </cfRule>
  </conditionalFormatting>
  <conditionalFormatting sqref="G22:G24">
    <cfRule type="cellIs" dxfId="249" priority="4" operator="between">
      <formula>0.99999999</formula>
      <formula>4.00000001</formula>
    </cfRule>
    <cfRule type="cellIs" dxfId="248" priority="5" operator="greaterThan">
      <formula>4</formula>
    </cfRule>
    <cfRule type="cellIs" dxfId="247" priority="6" operator="lessThan">
      <formula>1</formula>
    </cfRule>
  </conditionalFormatting>
  <conditionalFormatting sqref="G20">
    <cfRule type="containsText" dxfId="246" priority="2" operator="containsText" text="ub">
      <formula>NOT(ISERROR(SEARCH("ub",G20)))</formula>
    </cfRule>
    <cfRule type="cellIs" dxfId="245" priority="3" operator="notEqual">
      <formula>"ub"</formula>
    </cfRule>
  </conditionalFormatting>
  <pageMargins left="0.98425196850393704" right="0.98425196850393704" top="0.59055118110236227" bottom="0.59055118110236227" header="0.31496062992125984" footer="0.31496062992125984"/>
  <pageSetup paperSize="9" scale="96" fitToHeight="0" orientation="portrait" horizontalDpi="1200" verticalDpi="1200" r:id="rId1"/>
  <rowBreaks count="1" manualBreakCount="1">
    <brk id="4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90"/>
  <sheetViews>
    <sheetView topLeftCell="A16" zoomScaleNormal="100" workbookViewId="0">
      <selection activeCell="A16" sqref="A16:E16"/>
    </sheetView>
  </sheetViews>
  <sheetFormatPr baseColWidth="10" defaultRowHeight="14.5" x14ac:dyDescent="0.35"/>
  <cols>
    <col min="1" max="1" width="5.1796875" customWidth="1"/>
    <col min="2" max="3" width="7.54296875" customWidth="1"/>
    <col min="4" max="4" width="58.6328125" customWidth="1"/>
    <col min="5" max="5" width="5.81640625" customWidth="1"/>
    <col min="6" max="6" width="1.7265625" customWidth="1"/>
    <col min="7" max="7" width="7" style="23" customWidth="1"/>
    <col min="8" max="8" width="8.1796875" style="19" customWidth="1"/>
    <col min="9" max="9" width="67.453125" customWidth="1"/>
  </cols>
  <sheetData>
    <row r="1" spans="1:14" x14ac:dyDescent="0.35">
      <c r="F1" s="27"/>
      <c r="G1" s="28"/>
      <c r="H1" s="29"/>
      <c r="I1" s="29"/>
      <c r="J1" s="27"/>
      <c r="K1" s="27"/>
      <c r="L1" s="27"/>
      <c r="M1" s="27"/>
      <c r="N1" s="27"/>
    </row>
    <row r="2" spans="1:14" ht="21" customHeight="1" x14ac:dyDescent="0.35">
      <c r="F2" s="27"/>
      <c r="G2" s="28"/>
      <c r="H2" s="29"/>
      <c r="I2" s="29"/>
      <c r="J2" s="27"/>
      <c r="K2" s="27"/>
      <c r="L2" s="27"/>
      <c r="M2" s="27"/>
      <c r="N2" s="27"/>
    </row>
    <row r="3" spans="1:14" ht="15.5" x14ac:dyDescent="0.35">
      <c r="A3" s="4" t="s">
        <v>11</v>
      </c>
      <c r="F3" s="27"/>
      <c r="G3" s="30" t="s">
        <v>38</v>
      </c>
      <c r="H3" s="29"/>
      <c r="I3" s="29"/>
      <c r="J3" s="27"/>
      <c r="K3" s="27"/>
      <c r="L3" s="27"/>
      <c r="M3" s="27"/>
      <c r="N3" s="27"/>
    </row>
    <row r="4" spans="1:14" x14ac:dyDescent="0.35">
      <c r="A4" s="118" t="s">
        <v>44</v>
      </c>
      <c r="B4" s="118"/>
      <c r="C4" s="118"/>
      <c r="D4" s="118"/>
      <c r="E4" s="118"/>
      <c r="F4" s="27"/>
      <c r="G4" s="31" t="s">
        <v>52</v>
      </c>
      <c r="H4" s="29"/>
      <c r="I4" s="29"/>
      <c r="J4" s="27"/>
      <c r="K4" s="27"/>
      <c r="L4" s="27"/>
      <c r="M4" s="27"/>
      <c r="N4" s="27"/>
    </row>
    <row r="5" spans="1:14" x14ac:dyDescent="0.35">
      <c r="A5" s="103" t="s">
        <v>45</v>
      </c>
      <c r="B5" s="102"/>
      <c r="C5" s="102"/>
      <c r="D5" s="102"/>
      <c r="E5" s="102"/>
      <c r="F5" s="27"/>
      <c r="G5" s="31" t="s">
        <v>71</v>
      </c>
      <c r="H5" s="29"/>
      <c r="I5" s="29"/>
      <c r="J5" s="27"/>
      <c r="K5" s="27"/>
      <c r="L5" s="27"/>
      <c r="M5" s="27"/>
      <c r="N5" s="27"/>
    </row>
    <row r="6" spans="1:14" x14ac:dyDescent="0.35">
      <c r="A6" s="103" t="s">
        <v>12</v>
      </c>
      <c r="F6" s="27"/>
      <c r="G6" s="31" t="s">
        <v>39</v>
      </c>
      <c r="H6" s="29"/>
      <c r="I6" s="29"/>
      <c r="J6" s="27"/>
      <c r="K6" s="27"/>
      <c r="L6" s="27"/>
      <c r="M6" s="27"/>
      <c r="N6" s="27"/>
    </row>
    <row r="7" spans="1:14" x14ac:dyDescent="0.35">
      <c r="A7" s="119" t="s">
        <v>41</v>
      </c>
      <c r="B7" s="119"/>
      <c r="C7" s="119"/>
      <c r="D7" s="119"/>
      <c r="E7" s="119"/>
      <c r="F7" s="27"/>
      <c r="G7" s="25" t="s">
        <v>56</v>
      </c>
      <c r="H7" s="29"/>
      <c r="I7" s="29"/>
      <c r="J7" s="29"/>
      <c r="K7" s="29"/>
      <c r="L7" s="27"/>
      <c r="M7" s="27"/>
      <c r="N7" s="27"/>
    </row>
    <row r="8" spans="1:14" x14ac:dyDescent="0.35">
      <c r="A8" s="118" t="s">
        <v>40</v>
      </c>
      <c r="B8" s="118"/>
      <c r="C8" s="118"/>
      <c r="D8" s="118"/>
      <c r="E8" s="118"/>
      <c r="F8" s="27"/>
      <c r="G8" s="31" t="s">
        <v>47</v>
      </c>
      <c r="H8" s="29"/>
      <c r="I8" s="29"/>
      <c r="J8" s="29"/>
      <c r="K8" s="29"/>
      <c r="L8" s="27"/>
      <c r="M8" s="27"/>
      <c r="N8" s="27"/>
    </row>
    <row r="9" spans="1:14" x14ac:dyDescent="0.35">
      <c r="A9" s="26" t="s">
        <v>43</v>
      </c>
      <c r="B9" s="102"/>
      <c r="C9" s="102"/>
      <c r="D9" s="102"/>
      <c r="E9" s="102"/>
      <c r="F9" s="27"/>
      <c r="G9" s="31" t="s">
        <v>50</v>
      </c>
      <c r="H9" s="29"/>
      <c r="I9" s="29"/>
      <c r="J9" s="29"/>
      <c r="K9" s="29"/>
      <c r="L9" s="27"/>
      <c r="M9" s="27"/>
      <c r="N9" s="27"/>
    </row>
    <row r="10" spans="1:14" x14ac:dyDescent="0.35">
      <c r="A10" s="119" t="s">
        <v>42</v>
      </c>
      <c r="B10" s="119"/>
      <c r="C10" s="119"/>
      <c r="D10" s="119"/>
      <c r="E10" s="119"/>
      <c r="F10" s="27"/>
      <c r="G10" s="31" t="s">
        <v>51</v>
      </c>
      <c r="H10" s="29"/>
      <c r="I10" s="29"/>
      <c r="J10" s="29"/>
      <c r="K10" s="29"/>
      <c r="L10" s="27"/>
      <c r="M10" s="27"/>
      <c r="N10" s="27"/>
    </row>
    <row r="11" spans="1:14" x14ac:dyDescent="0.35">
      <c r="A11" s="103"/>
      <c r="F11" s="27"/>
      <c r="G11" s="31" t="s">
        <v>46</v>
      </c>
      <c r="H11" s="29"/>
      <c r="I11" s="29"/>
      <c r="J11" s="29"/>
      <c r="K11" s="29"/>
      <c r="L11" s="27"/>
      <c r="M11" s="27"/>
      <c r="N11" s="27"/>
    </row>
    <row r="12" spans="1:14" ht="18" x14ac:dyDescent="0.35">
      <c r="A12" s="2" t="s">
        <v>73</v>
      </c>
      <c r="F12" s="27"/>
      <c r="G12" s="31" t="s">
        <v>48</v>
      </c>
      <c r="H12" s="29"/>
      <c r="I12" s="29"/>
      <c r="J12" s="29"/>
      <c r="K12" s="29"/>
      <c r="L12" s="27"/>
      <c r="M12" s="27"/>
      <c r="N12" s="27"/>
    </row>
    <row r="13" spans="1:14" x14ac:dyDescent="0.35">
      <c r="A13" s="1" t="s">
        <v>87</v>
      </c>
      <c r="F13" s="27"/>
      <c r="G13" s="31" t="s">
        <v>49</v>
      </c>
      <c r="H13" s="29"/>
      <c r="I13" s="29"/>
      <c r="J13" s="29"/>
      <c r="K13" s="29"/>
      <c r="L13" s="27"/>
      <c r="M13" s="27"/>
      <c r="N13" s="27"/>
    </row>
    <row r="14" spans="1:14" x14ac:dyDescent="0.35">
      <c r="A14" s="3"/>
      <c r="F14" s="27"/>
      <c r="G14" s="31" t="s">
        <v>72</v>
      </c>
      <c r="H14" s="29"/>
      <c r="I14" s="29"/>
      <c r="J14" s="29"/>
      <c r="K14" s="29"/>
      <c r="L14" s="27"/>
      <c r="M14" s="27"/>
      <c r="N14" s="27"/>
    </row>
    <row r="15" spans="1:14" ht="9.5" customHeight="1" x14ac:dyDescent="0.35">
      <c r="A15" s="71" t="s">
        <v>89</v>
      </c>
      <c r="B15" s="72"/>
      <c r="C15" s="72"/>
      <c r="D15" s="72"/>
      <c r="E15" s="73"/>
      <c r="F15" s="27"/>
      <c r="G15" s="28"/>
      <c r="H15" s="29"/>
      <c r="I15" s="29"/>
      <c r="J15" s="29"/>
      <c r="K15" s="29"/>
      <c r="L15" s="27"/>
      <c r="M15" s="27"/>
      <c r="N15" s="27"/>
    </row>
    <row r="16" spans="1:14" ht="31.25" customHeight="1" x14ac:dyDescent="0.35">
      <c r="A16" s="121"/>
      <c r="B16" s="122"/>
      <c r="C16" s="122"/>
      <c r="D16" s="122"/>
      <c r="E16" s="123"/>
      <c r="F16" s="12"/>
      <c r="G16" s="29"/>
      <c r="H16" s="29"/>
      <c r="I16" s="29"/>
      <c r="J16" s="29"/>
      <c r="K16" s="29"/>
      <c r="L16" s="27"/>
      <c r="M16" s="27"/>
      <c r="N16" s="27"/>
    </row>
    <row r="17" spans="1:8" x14ac:dyDescent="0.35">
      <c r="A17" s="6"/>
      <c r="G17" s="69"/>
      <c r="H17" s="70"/>
    </row>
    <row r="18" spans="1:8" ht="28.75" customHeight="1" x14ac:dyDescent="0.35">
      <c r="A18" s="39" t="s">
        <v>0</v>
      </c>
      <c r="B18" s="40" t="s">
        <v>75</v>
      </c>
      <c r="C18" s="40" t="s">
        <v>76</v>
      </c>
      <c r="D18" s="40" t="s">
        <v>57</v>
      </c>
      <c r="E18" s="39" t="s">
        <v>1</v>
      </c>
      <c r="F18" s="13"/>
      <c r="G18" s="67" t="s">
        <v>69</v>
      </c>
      <c r="H18" s="68" t="s">
        <v>70</v>
      </c>
    </row>
    <row r="19" spans="1:8" ht="25" customHeight="1" x14ac:dyDescent="0.35">
      <c r="A19" s="44">
        <v>2300</v>
      </c>
      <c r="B19" s="48" t="s">
        <v>101</v>
      </c>
      <c r="C19" s="49"/>
      <c r="D19" s="49"/>
      <c r="E19" s="51" t="s">
        <v>64</v>
      </c>
      <c r="F19" s="14"/>
      <c r="G19" s="52" t="s">
        <v>55</v>
      </c>
      <c r="H19" s="66" t="str">
        <f>IF(SUMIFS(E20:E22,G20:G22,"&lt;=4",G20:G22,"&gt;=1")+SUMIFS(E20:E22,G20:G22,"ub")&gt;=12,"ja","nein")</f>
        <v>nein</v>
      </c>
    </row>
    <row r="20" spans="1:8" ht="15" customHeight="1" x14ac:dyDescent="0.35">
      <c r="A20" s="41" t="s">
        <v>2</v>
      </c>
      <c r="B20" s="42"/>
      <c r="C20" s="42"/>
      <c r="D20" s="42"/>
      <c r="E20" s="43"/>
      <c r="F20" s="32"/>
      <c r="G20" s="53"/>
      <c r="H20" s="111"/>
    </row>
    <row r="21" spans="1:8" ht="15" customHeight="1" x14ac:dyDescent="0.35">
      <c r="A21" s="41" t="s">
        <v>3</v>
      </c>
      <c r="B21" s="42"/>
      <c r="C21" s="42"/>
      <c r="D21" s="42"/>
      <c r="E21" s="43"/>
      <c r="F21" s="32"/>
      <c r="G21" s="53"/>
      <c r="H21" s="110"/>
    </row>
    <row r="22" spans="1:8" ht="15" customHeight="1" x14ac:dyDescent="0.35">
      <c r="A22" s="41" t="s">
        <v>4</v>
      </c>
      <c r="B22" s="42"/>
      <c r="C22" s="42"/>
      <c r="D22" s="42"/>
      <c r="E22" s="43"/>
      <c r="F22" s="32"/>
      <c r="G22" s="53"/>
      <c r="H22" s="112"/>
    </row>
    <row r="23" spans="1:8" ht="25" customHeight="1" x14ac:dyDescent="0.35">
      <c r="A23" s="44">
        <v>2100</v>
      </c>
      <c r="B23" s="48" t="s">
        <v>63</v>
      </c>
      <c r="C23" s="49"/>
      <c r="D23" s="49"/>
      <c r="E23" s="51" t="s">
        <v>64</v>
      </c>
      <c r="F23" s="14"/>
      <c r="G23" s="52" t="s">
        <v>54</v>
      </c>
      <c r="H23" s="66" t="str">
        <f>IF(SUMIFS(E24:E26,G24:G26,"&lt;=4",G24:G26,"&gt;=1")&gt;=12,"ja","nein")</f>
        <v>nein</v>
      </c>
    </row>
    <row r="24" spans="1:8" ht="15" customHeight="1" x14ac:dyDescent="0.35">
      <c r="A24" s="41" t="s">
        <v>2</v>
      </c>
      <c r="B24" s="42"/>
      <c r="C24" s="42"/>
      <c r="D24" s="42"/>
      <c r="E24" s="43"/>
      <c r="F24" s="32"/>
      <c r="G24" s="53"/>
      <c r="H24" s="111"/>
    </row>
    <row r="25" spans="1:8" ht="15" customHeight="1" x14ac:dyDescent="0.35">
      <c r="A25" s="41" t="s">
        <v>3</v>
      </c>
      <c r="B25" s="42"/>
      <c r="C25" s="42"/>
      <c r="D25" s="42"/>
      <c r="E25" s="43"/>
      <c r="F25" s="32"/>
      <c r="G25" s="53"/>
      <c r="H25" s="110"/>
    </row>
    <row r="26" spans="1:8" ht="15" customHeight="1" x14ac:dyDescent="0.35">
      <c r="A26" s="41" t="s">
        <v>4</v>
      </c>
      <c r="B26" s="42"/>
      <c r="C26" s="42"/>
      <c r="D26" s="42"/>
      <c r="E26" s="43"/>
      <c r="F26" s="32"/>
      <c r="G26" s="53"/>
      <c r="H26" s="112"/>
    </row>
    <row r="27" spans="1:8" ht="25" customHeight="1" x14ac:dyDescent="0.35">
      <c r="A27" s="44">
        <v>4000</v>
      </c>
      <c r="B27" s="48" t="s">
        <v>68</v>
      </c>
      <c r="C27" s="49"/>
      <c r="D27" s="49"/>
      <c r="E27" s="50"/>
      <c r="F27" s="14"/>
      <c r="G27" s="55" t="s">
        <v>98</v>
      </c>
      <c r="H27" s="66" t="str">
        <f>IF(SUMIFS(E28,G28,"&lt;=4",G28,"&gt;=1")&gt;=4,"ja","nein")</f>
        <v>nein</v>
      </c>
    </row>
    <row r="28" spans="1:8" ht="15" customHeight="1" x14ac:dyDescent="0.35">
      <c r="A28" s="41"/>
      <c r="B28" s="45">
        <v>71054</v>
      </c>
      <c r="C28" s="42"/>
      <c r="D28" s="45" t="s">
        <v>15</v>
      </c>
      <c r="E28" s="46">
        <v>4</v>
      </c>
      <c r="F28" s="9"/>
      <c r="G28" s="53"/>
      <c r="H28" s="112"/>
    </row>
    <row r="29" spans="1:8" ht="29" customHeight="1" x14ac:dyDescent="0.35">
      <c r="A29" s="84">
        <v>8001</v>
      </c>
      <c r="B29" s="128" t="s">
        <v>65</v>
      </c>
      <c r="C29" s="129"/>
      <c r="D29" s="129"/>
      <c r="E29" s="87"/>
      <c r="F29" s="15"/>
      <c r="G29" s="52" t="s">
        <v>54</v>
      </c>
      <c r="H29" s="66" t="str">
        <f>IF(SUMIFS(E32:E38,G32:G38,"&lt;=4",G32:G38,"&gt;=1")+SUMIFS(E32:E38,G32:G38,"ub")&gt;=25,"ja","nein")</f>
        <v>nein</v>
      </c>
    </row>
    <row r="30" spans="1:8" ht="19.5" customHeight="1" x14ac:dyDescent="0.35">
      <c r="A30" s="79"/>
      <c r="B30" s="124" t="s">
        <v>97</v>
      </c>
      <c r="C30" s="125"/>
      <c r="D30" s="125"/>
      <c r="E30" s="82"/>
      <c r="F30" s="15"/>
      <c r="G30" s="83"/>
      <c r="H30" s="56"/>
    </row>
    <row r="31" spans="1:8" ht="15" customHeight="1" x14ac:dyDescent="0.35">
      <c r="A31" s="105"/>
      <c r="B31" s="126" t="s">
        <v>99</v>
      </c>
      <c r="C31" s="126"/>
      <c r="D31" s="65"/>
      <c r="E31" s="96"/>
      <c r="F31" s="9"/>
      <c r="G31" s="114"/>
      <c r="H31" s="56"/>
    </row>
    <row r="32" spans="1:8" ht="15" customHeight="1" x14ac:dyDescent="0.35">
      <c r="A32" s="41" t="s">
        <v>2</v>
      </c>
      <c r="B32" s="42"/>
      <c r="C32" s="42"/>
      <c r="D32" s="42"/>
      <c r="E32" s="43"/>
      <c r="F32" s="9"/>
      <c r="G32" s="53"/>
      <c r="H32" s="56"/>
    </row>
    <row r="33" spans="1:8" ht="15" customHeight="1" x14ac:dyDescent="0.35">
      <c r="A33" s="41" t="s">
        <v>3</v>
      </c>
      <c r="B33" s="42"/>
      <c r="C33" s="42"/>
      <c r="D33" s="42"/>
      <c r="E33" s="43"/>
      <c r="F33" s="9"/>
      <c r="G33" s="53"/>
      <c r="H33" s="56"/>
    </row>
    <row r="34" spans="1:8" ht="15" customHeight="1" x14ac:dyDescent="0.35">
      <c r="A34" s="41" t="s">
        <v>4</v>
      </c>
      <c r="B34" s="42"/>
      <c r="C34" s="42"/>
      <c r="D34" s="42"/>
      <c r="E34" s="43"/>
      <c r="F34" s="9"/>
      <c r="G34" s="53"/>
      <c r="H34" s="56"/>
    </row>
    <row r="35" spans="1:8" ht="15" customHeight="1" x14ac:dyDescent="0.35">
      <c r="A35" s="105"/>
      <c r="B35" s="127" t="s">
        <v>100</v>
      </c>
      <c r="C35" s="127"/>
      <c r="D35" s="65"/>
      <c r="E35" s="96"/>
      <c r="F35" s="9"/>
      <c r="G35" s="114"/>
      <c r="H35" s="56"/>
    </row>
    <row r="36" spans="1:8" ht="15" customHeight="1" x14ac:dyDescent="0.35">
      <c r="A36" s="41" t="s">
        <v>2</v>
      </c>
      <c r="B36" s="42"/>
      <c r="C36" s="42"/>
      <c r="D36" s="42"/>
      <c r="E36" s="43"/>
      <c r="F36" s="9"/>
      <c r="G36" s="53"/>
      <c r="H36" s="56"/>
    </row>
    <row r="37" spans="1:8" ht="15" customHeight="1" x14ac:dyDescent="0.35">
      <c r="A37" s="41" t="s">
        <v>3</v>
      </c>
      <c r="B37" s="42"/>
      <c r="C37" s="42"/>
      <c r="D37" s="42"/>
      <c r="E37" s="43"/>
      <c r="F37" s="9"/>
      <c r="G37" s="53"/>
      <c r="H37" s="56"/>
    </row>
    <row r="38" spans="1:8" ht="15" customHeight="1" x14ac:dyDescent="0.35">
      <c r="A38" s="41" t="s">
        <v>4</v>
      </c>
      <c r="B38" s="42"/>
      <c r="C38" s="42"/>
      <c r="D38" s="42"/>
      <c r="E38" s="43"/>
      <c r="F38" s="9"/>
      <c r="G38" s="53"/>
      <c r="H38" s="54"/>
    </row>
    <row r="39" spans="1:8" ht="25" customHeight="1" x14ac:dyDescent="0.35">
      <c r="A39" s="44">
        <v>2200</v>
      </c>
      <c r="B39" s="48" t="s">
        <v>103</v>
      </c>
      <c r="C39" s="49"/>
      <c r="D39" s="49"/>
      <c r="E39" s="51" t="s">
        <v>94</v>
      </c>
      <c r="F39" s="15"/>
      <c r="G39" s="55" t="s">
        <v>54</v>
      </c>
      <c r="H39" s="66" t="str">
        <f>IF(SUMIFS(E40:E42,G40:G42,"&lt;=4",G40:G42,"&gt;=1")&gt;=10,"ja","nein")</f>
        <v>nein</v>
      </c>
    </row>
    <row r="40" spans="1:8" ht="15" customHeight="1" x14ac:dyDescent="0.35">
      <c r="A40" s="41" t="s">
        <v>2</v>
      </c>
      <c r="B40" s="42"/>
      <c r="C40" s="42"/>
      <c r="D40" s="42"/>
      <c r="E40" s="43"/>
      <c r="F40" s="9"/>
      <c r="G40" s="53"/>
      <c r="H40" s="56"/>
    </row>
    <row r="41" spans="1:8" ht="15" customHeight="1" x14ac:dyDescent="0.35">
      <c r="A41" s="41" t="s">
        <v>3</v>
      </c>
      <c r="B41" s="42"/>
      <c r="C41" s="42"/>
      <c r="D41" s="42"/>
      <c r="E41" s="43"/>
      <c r="F41" s="9"/>
      <c r="G41" s="53"/>
      <c r="H41" s="110"/>
    </row>
    <row r="42" spans="1:8" ht="15" customHeight="1" x14ac:dyDescent="0.35">
      <c r="A42" s="41" t="s">
        <v>4</v>
      </c>
      <c r="B42" s="42"/>
      <c r="C42" s="42"/>
      <c r="D42" s="42"/>
      <c r="E42" s="43"/>
      <c r="F42" s="9"/>
      <c r="G42" s="53"/>
      <c r="H42" s="110"/>
    </row>
    <row r="43" spans="1:8" ht="25" customHeight="1" x14ac:dyDescent="0.35">
      <c r="A43" s="44">
        <v>2500</v>
      </c>
      <c r="B43" s="48" t="s">
        <v>28</v>
      </c>
      <c r="C43" s="49"/>
      <c r="D43" s="49"/>
      <c r="E43" s="51"/>
      <c r="F43" s="15"/>
      <c r="G43" s="55" t="s">
        <v>88</v>
      </c>
      <c r="H43" s="66" t="str">
        <f>IF(SUMIFS(E45:E48,G45:G48,"&lt;=4",G45:G48,"&gt;=1")+SUMIFS(E45:E48,G45:G48,"ub")&gt;=12,"ja","nein")</f>
        <v>nein</v>
      </c>
    </row>
    <row r="44" spans="1:8" ht="14.5" customHeight="1" x14ac:dyDescent="0.35">
      <c r="A44" s="107">
        <v>2520</v>
      </c>
      <c r="B44" s="115" t="s">
        <v>104</v>
      </c>
      <c r="C44" s="117"/>
      <c r="D44" s="117"/>
      <c r="E44" s="51" t="s">
        <v>64</v>
      </c>
      <c r="F44" s="9"/>
      <c r="G44" s="95"/>
      <c r="H44" s="56"/>
    </row>
    <row r="45" spans="1:8" ht="15" customHeight="1" x14ac:dyDescent="0.35">
      <c r="A45" s="41" t="s">
        <v>2</v>
      </c>
      <c r="B45" s="42"/>
      <c r="C45" s="42"/>
      <c r="D45" s="42"/>
      <c r="E45" s="43"/>
      <c r="F45" s="9"/>
      <c r="G45" s="53"/>
      <c r="H45" s="56"/>
    </row>
    <row r="46" spans="1:8" ht="15" customHeight="1" x14ac:dyDescent="0.35">
      <c r="A46" s="41" t="s">
        <v>3</v>
      </c>
      <c r="B46" s="42"/>
      <c r="C46" s="42"/>
      <c r="D46" s="42"/>
      <c r="E46" s="43"/>
      <c r="F46" s="9"/>
      <c r="G46" s="53"/>
      <c r="H46" s="56"/>
    </row>
    <row r="47" spans="1:8" ht="15" customHeight="1" x14ac:dyDescent="0.35">
      <c r="A47" s="41" t="s">
        <v>4</v>
      </c>
      <c r="B47" s="42"/>
      <c r="C47" s="42"/>
      <c r="D47" s="42"/>
      <c r="E47" s="43"/>
      <c r="F47" s="9"/>
      <c r="G47" s="53"/>
      <c r="H47" s="56"/>
    </row>
    <row r="48" spans="1:8" ht="15" customHeight="1" x14ac:dyDescent="0.35">
      <c r="A48" s="41" t="s">
        <v>5</v>
      </c>
      <c r="B48" s="42"/>
      <c r="C48" s="42"/>
      <c r="D48" s="42"/>
      <c r="E48" s="43"/>
      <c r="F48" s="9"/>
      <c r="G48" s="53"/>
      <c r="H48" s="56"/>
    </row>
    <row r="49" spans="1:8" x14ac:dyDescent="0.35">
      <c r="A49" s="107">
        <v>2510</v>
      </c>
      <c r="B49" s="115" t="s">
        <v>102</v>
      </c>
      <c r="C49" s="109"/>
      <c r="D49" s="109"/>
      <c r="E49" s="51" t="s">
        <v>64</v>
      </c>
      <c r="F49" s="9"/>
      <c r="G49" s="55" t="s">
        <v>88</v>
      </c>
      <c r="H49" s="66" t="str">
        <f>IF(SUMIFS(E51:E66,G51:G66,"&lt;=4",G51:G66,"&gt;=1")+SUMIFS(E51:E66,G51:G66,"ub")&gt;=12,"ja","nein")</f>
        <v>nein</v>
      </c>
    </row>
    <row r="50" spans="1:8" x14ac:dyDescent="0.35">
      <c r="A50" s="41"/>
      <c r="B50" s="108">
        <v>71663</v>
      </c>
      <c r="C50" s="109" t="s">
        <v>86</v>
      </c>
      <c r="D50" s="92"/>
      <c r="E50" s="96"/>
      <c r="F50" s="9"/>
      <c r="G50" s="95"/>
      <c r="H50" s="56"/>
    </row>
    <row r="51" spans="1:8" ht="15" customHeight="1" x14ac:dyDescent="0.35">
      <c r="A51" s="41" t="s">
        <v>2</v>
      </c>
      <c r="B51" s="89"/>
      <c r="C51" s="42"/>
      <c r="D51" s="42"/>
      <c r="E51" s="43"/>
      <c r="F51" s="9"/>
      <c r="G51" s="53"/>
      <c r="H51" s="56"/>
    </row>
    <row r="52" spans="1:8" ht="15" customHeight="1" x14ac:dyDescent="0.35">
      <c r="A52" s="41" t="s">
        <v>3</v>
      </c>
      <c r="B52" s="89"/>
      <c r="C52" s="42"/>
      <c r="D52" s="42"/>
      <c r="E52" s="43"/>
      <c r="F52" s="9"/>
      <c r="G52" s="53"/>
      <c r="H52" s="56"/>
    </row>
    <row r="53" spans="1:8" ht="15" customHeight="1" x14ac:dyDescent="0.35">
      <c r="A53" s="41" t="s">
        <v>4</v>
      </c>
      <c r="B53" s="89"/>
      <c r="C53" s="42"/>
      <c r="D53" s="42"/>
      <c r="E53" s="43"/>
      <c r="F53" s="9"/>
      <c r="G53" s="53"/>
      <c r="H53" s="56"/>
    </row>
    <row r="54" spans="1:8" x14ac:dyDescent="0.35">
      <c r="A54" s="41"/>
      <c r="B54" s="108">
        <v>71661</v>
      </c>
      <c r="C54" s="109" t="s">
        <v>83</v>
      </c>
      <c r="D54" s="92"/>
      <c r="E54" s="96"/>
      <c r="F54" s="9"/>
      <c r="G54" s="95"/>
      <c r="H54" s="56"/>
    </row>
    <row r="55" spans="1:8" ht="15" customHeight="1" x14ac:dyDescent="0.35">
      <c r="A55" s="41" t="s">
        <v>2</v>
      </c>
      <c r="B55" s="89"/>
      <c r="C55" s="42"/>
      <c r="D55" s="42"/>
      <c r="E55" s="43"/>
      <c r="F55" s="9"/>
      <c r="G55" s="53"/>
      <c r="H55" s="56"/>
    </row>
    <row r="56" spans="1:8" ht="15" customHeight="1" x14ac:dyDescent="0.35">
      <c r="A56" s="41" t="s">
        <v>3</v>
      </c>
      <c r="B56" s="89"/>
      <c r="C56" s="42"/>
      <c r="D56" s="42"/>
      <c r="E56" s="43"/>
      <c r="F56" s="9"/>
      <c r="G56" s="53"/>
      <c r="H56" s="56"/>
    </row>
    <row r="57" spans="1:8" x14ac:dyDescent="0.35">
      <c r="A57" s="41"/>
      <c r="B57" s="108">
        <v>71662</v>
      </c>
      <c r="C57" s="109" t="s">
        <v>84</v>
      </c>
      <c r="D57" s="92"/>
      <c r="E57" s="96"/>
      <c r="F57" s="9"/>
      <c r="G57" s="95"/>
      <c r="H57" s="56"/>
    </row>
    <row r="58" spans="1:8" ht="15" customHeight="1" x14ac:dyDescent="0.35">
      <c r="A58" s="41" t="s">
        <v>2</v>
      </c>
      <c r="B58" s="89"/>
      <c r="C58" s="42"/>
      <c r="D58" s="42"/>
      <c r="E58" s="43"/>
      <c r="F58" s="9"/>
      <c r="G58" s="53"/>
      <c r="H58" s="56"/>
    </row>
    <row r="59" spans="1:8" ht="15" customHeight="1" x14ac:dyDescent="0.35">
      <c r="A59" s="41" t="s">
        <v>3</v>
      </c>
      <c r="B59" s="89"/>
      <c r="C59" s="42"/>
      <c r="D59" s="42"/>
      <c r="E59" s="43"/>
      <c r="F59" s="9"/>
      <c r="G59" s="53"/>
      <c r="H59" s="56"/>
    </row>
    <row r="60" spans="1:8" x14ac:dyDescent="0.35">
      <c r="A60" s="41"/>
      <c r="B60" s="108">
        <v>71663</v>
      </c>
      <c r="C60" s="109" t="s">
        <v>85</v>
      </c>
      <c r="D60" s="92"/>
      <c r="E60" s="96"/>
      <c r="F60" s="9"/>
      <c r="G60" s="95"/>
      <c r="H60" s="56"/>
    </row>
    <row r="61" spans="1:8" ht="15" customHeight="1" x14ac:dyDescent="0.35">
      <c r="A61" s="41" t="s">
        <v>2</v>
      </c>
      <c r="B61" s="89"/>
      <c r="C61" s="42"/>
      <c r="D61" s="42"/>
      <c r="E61" s="43"/>
      <c r="F61" s="9"/>
      <c r="G61" s="53"/>
      <c r="H61" s="56"/>
    </row>
    <row r="62" spans="1:8" ht="15" customHeight="1" x14ac:dyDescent="0.35">
      <c r="A62" s="41" t="s">
        <v>3</v>
      </c>
      <c r="B62" s="89"/>
      <c r="C62" s="42"/>
      <c r="D62" s="42"/>
      <c r="E62" s="43"/>
      <c r="F62" s="9"/>
      <c r="G62" s="53"/>
      <c r="H62" s="56"/>
    </row>
    <row r="63" spans="1:8" ht="15" customHeight="1" x14ac:dyDescent="0.35">
      <c r="A63" s="41" t="s">
        <v>4</v>
      </c>
      <c r="B63" s="89"/>
      <c r="C63" s="42"/>
      <c r="D63" s="42"/>
      <c r="E63" s="43"/>
      <c r="F63" s="9"/>
      <c r="G63" s="53"/>
      <c r="H63" s="56"/>
    </row>
    <row r="64" spans="1:8" x14ac:dyDescent="0.35">
      <c r="A64" s="41"/>
      <c r="B64" s="108">
        <v>71664</v>
      </c>
      <c r="C64" s="109" t="s">
        <v>82</v>
      </c>
      <c r="D64" s="92"/>
      <c r="E64" s="96"/>
      <c r="F64" s="9"/>
      <c r="G64" s="95"/>
      <c r="H64" s="56"/>
    </row>
    <row r="65" spans="1:8" ht="15" customHeight="1" x14ac:dyDescent="0.35">
      <c r="A65" s="41" t="s">
        <v>2</v>
      </c>
      <c r="B65" s="89"/>
      <c r="C65" s="42"/>
      <c r="D65" s="42"/>
      <c r="E65" s="43"/>
      <c r="F65" s="9"/>
      <c r="G65" s="53">
        <v>1</v>
      </c>
      <c r="H65" s="56"/>
    </row>
    <row r="66" spans="1:8" ht="15" customHeight="1" x14ac:dyDescent="0.35">
      <c r="A66" s="41" t="s">
        <v>3</v>
      </c>
      <c r="B66" s="89"/>
      <c r="C66" s="42"/>
      <c r="D66" s="42"/>
      <c r="E66" s="43"/>
      <c r="F66" s="9"/>
      <c r="G66" s="53">
        <v>1</v>
      </c>
      <c r="H66" s="56"/>
    </row>
    <row r="67" spans="1:8" ht="25" customHeight="1" x14ac:dyDescent="0.35">
      <c r="A67" s="44">
        <v>4500</v>
      </c>
      <c r="B67" s="48" t="s">
        <v>26</v>
      </c>
      <c r="C67" s="49"/>
      <c r="D67" s="49"/>
      <c r="E67" s="51" t="s">
        <v>27</v>
      </c>
      <c r="F67" s="16"/>
      <c r="G67" s="55" t="s">
        <v>54</v>
      </c>
      <c r="H67" s="66" t="str">
        <f>IF(SUMIFS(E68:E68,G68:G68,"&lt;=4",G68:G68,"&gt;=1")&gt;=3,"ja","nein")</f>
        <v>ja</v>
      </c>
    </row>
    <row r="68" spans="1:8" ht="15" customHeight="1" x14ac:dyDescent="0.35">
      <c r="A68" s="41"/>
      <c r="B68" s="93">
        <v>86000</v>
      </c>
      <c r="C68" s="47"/>
      <c r="D68" s="42"/>
      <c r="E68" s="43">
        <v>3</v>
      </c>
      <c r="F68" s="9"/>
      <c r="G68" s="53">
        <v>1</v>
      </c>
      <c r="H68" s="56"/>
    </row>
    <row r="69" spans="1:8" ht="25" customHeight="1" x14ac:dyDescent="0.35">
      <c r="A69" s="44">
        <v>8000</v>
      </c>
      <c r="B69" s="48" t="s">
        <v>30</v>
      </c>
      <c r="C69" s="49"/>
      <c r="D69" s="49"/>
      <c r="E69" s="51" t="s">
        <v>31</v>
      </c>
      <c r="F69" s="14"/>
      <c r="G69" s="55" t="s">
        <v>54</v>
      </c>
      <c r="H69" s="66" t="str">
        <f>IF(SUMIFS(E70,G70,"&lt;=4",G70,"&gt;=1")=30,"ja","nein")</f>
        <v>ja</v>
      </c>
    </row>
    <row r="70" spans="1:8" ht="15" customHeight="1" x14ac:dyDescent="0.35">
      <c r="A70" s="41"/>
      <c r="B70" s="45">
        <v>80000</v>
      </c>
      <c r="C70" s="45">
        <v>88888</v>
      </c>
      <c r="D70" s="64" t="s">
        <v>9</v>
      </c>
      <c r="E70" s="41">
        <v>30</v>
      </c>
      <c r="F70" s="9"/>
      <c r="G70" s="53">
        <v>1</v>
      </c>
      <c r="H70" s="54"/>
    </row>
    <row r="71" spans="1:8" x14ac:dyDescent="0.35">
      <c r="A71" s="9"/>
      <c r="B71" s="10"/>
      <c r="C71" s="10"/>
      <c r="D71" s="11"/>
      <c r="E71" s="9"/>
      <c r="F71" s="9"/>
      <c r="G71" s="57"/>
      <c r="H71" s="58"/>
    </row>
    <row r="72" spans="1:8" x14ac:dyDescent="0.35">
      <c r="A72" s="1" t="s">
        <v>10</v>
      </c>
      <c r="G72" s="57"/>
      <c r="H72" s="58"/>
    </row>
    <row r="73" spans="1:8" ht="15" customHeight="1" x14ac:dyDescent="0.35">
      <c r="A73" s="41" t="s">
        <v>2</v>
      </c>
      <c r="B73" s="42"/>
      <c r="C73" s="42"/>
      <c r="D73" s="42"/>
      <c r="E73" s="43"/>
      <c r="F73" s="9"/>
      <c r="G73" s="53"/>
      <c r="H73" s="58"/>
    </row>
    <row r="74" spans="1:8" ht="15" customHeight="1" x14ac:dyDescent="0.35">
      <c r="A74" s="41" t="s">
        <v>3</v>
      </c>
      <c r="B74" s="42"/>
      <c r="C74" s="42"/>
      <c r="D74" s="42"/>
      <c r="E74" s="43"/>
      <c r="F74" s="9"/>
      <c r="G74" s="53"/>
      <c r="H74" s="58"/>
    </row>
    <row r="75" spans="1:8" ht="15" customHeight="1" x14ac:dyDescent="0.35">
      <c r="A75" s="41" t="s">
        <v>4</v>
      </c>
      <c r="B75" s="42"/>
      <c r="C75" s="42"/>
      <c r="D75" s="42"/>
      <c r="E75" s="43"/>
      <c r="F75" s="9"/>
      <c r="G75" s="53"/>
      <c r="H75" s="58"/>
    </row>
    <row r="76" spans="1:8" ht="15" customHeight="1" x14ac:dyDescent="0.35">
      <c r="A76" s="41" t="s">
        <v>5</v>
      </c>
      <c r="B76" s="42"/>
      <c r="C76" s="42"/>
      <c r="D76" s="42"/>
      <c r="E76" s="43"/>
      <c r="F76" s="9"/>
      <c r="G76" s="53"/>
      <c r="H76" s="58"/>
    </row>
    <row r="77" spans="1:8" x14ac:dyDescent="0.35">
      <c r="A77" s="1" t="s">
        <v>16</v>
      </c>
      <c r="G77" s="57"/>
      <c r="H77" s="58"/>
    </row>
    <row r="78" spans="1:8" ht="15" customHeight="1" x14ac:dyDescent="0.35">
      <c r="A78" s="41" t="s">
        <v>2</v>
      </c>
      <c r="B78" s="42"/>
      <c r="C78" s="42"/>
      <c r="D78" s="42"/>
      <c r="E78" s="43"/>
      <c r="F78" s="9"/>
      <c r="G78" s="59"/>
      <c r="H78" s="58"/>
    </row>
    <row r="79" spans="1:8" ht="15" customHeight="1" x14ac:dyDescent="0.35">
      <c r="A79" s="41" t="s">
        <v>3</v>
      </c>
      <c r="B79" s="42"/>
      <c r="C79" s="42"/>
      <c r="D79" s="42"/>
      <c r="E79" s="43"/>
      <c r="F79" s="9"/>
      <c r="G79" s="59"/>
      <c r="H79" s="58"/>
    </row>
    <row r="80" spans="1:8" ht="15" customHeight="1" x14ac:dyDescent="0.35">
      <c r="A80" s="41" t="s">
        <v>4</v>
      </c>
      <c r="B80" s="42"/>
      <c r="C80" s="42"/>
      <c r="D80" s="42"/>
      <c r="E80" s="43"/>
      <c r="F80" s="9"/>
      <c r="G80" s="59"/>
      <c r="H80" s="58"/>
    </row>
    <row r="81" spans="1:9" ht="15" customHeight="1" x14ac:dyDescent="0.35">
      <c r="A81" s="41" t="s">
        <v>5</v>
      </c>
      <c r="B81" s="42"/>
      <c r="C81" s="42"/>
      <c r="D81" s="42"/>
      <c r="E81" s="43"/>
      <c r="F81" s="9"/>
      <c r="G81" s="59"/>
      <c r="H81" s="58"/>
    </row>
    <row r="82" spans="1:9" x14ac:dyDescent="0.35">
      <c r="A82" s="1"/>
      <c r="D82" s="7"/>
      <c r="G82" s="60">
        <f>IF(G83&gt;0,SUM(SUMPRODUCT(E24:E26,G24:G26),SUMPRODUCT(E27:E28,G27:G28),SUMPRODUCT(E32:E38,G32:G38),SUMPRODUCT(E40:E42,G40:G42),SUMPRODUCT(E67:E68,G67:G68),SUMPRODUCT(E69:E70,G69:G70))/G83,"")</f>
        <v>1</v>
      </c>
      <c r="H82" s="61" t="s">
        <v>24</v>
      </c>
    </row>
    <row r="83" spans="1:9" x14ac:dyDescent="0.35">
      <c r="A83" s="1"/>
      <c r="D83" s="7"/>
      <c r="G83" s="62">
        <f>SUMIFS(E24:E26,G24:G26,"&lt;=4",G24:G26,"&gt;=1")+SUMIFS(E28,G28,"&lt;=4",G28,"&gt;=1")+SUMIFS(E32:E38,G32:G38,"&lt;=4",G32:G38,"&gt;=1")+SUMIFS(E68:E68,G68:G68,"&lt;=4",G68:G68,"&gt;=1")+SUMIFS(E70,G70,"&lt;=4",G70,"&gt;=1")</f>
        <v>33</v>
      </c>
      <c r="H83" s="61" t="s">
        <v>33</v>
      </c>
    </row>
    <row r="84" spans="1:9" x14ac:dyDescent="0.35">
      <c r="A84" s="1" t="s">
        <v>17</v>
      </c>
      <c r="G84" s="62">
        <f>SUMIFS(E20:E22,G20:G22,"&lt;=4",G20:G22,"&gt;=1")+SUMIFS(E20:E22,G20:G22,"ub")+SUMIFS(E24:E26,G24:G26,"&lt;=4",G24:G26,"&gt;=1")+SUMIFS(E28,G28,"&lt;=4",G28,"&gt;=1")+SUMIFS(E32:E38,G32:G38,"&lt;=4",G32:G38,"&gt;=1")+SUMIFS(E32:E38,G32:G38,"ub")+SUMIFS(E40:E42,G40:G42,"&lt;=4",G40:G42,"&gt;=1")+SUMIFS(E40:E42,G40:G42,"ub")+SUMIFS(E51:E66,G51:G66,"&lt;=4",G51:G66,"&gt;=1")+SUMIFS(E51:E66,G51:G66,"ub")+SUMIFS(E68:E68,G68:G68,"&lt;=4",G68:G68,"&gt;=1")+SUMIFS(E70,G70,"&lt;=4",G70,"&gt;=1")</f>
        <v>33</v>
      </c>
      <c r="H84" s="61" t="s">
        <v>34</v>
      </c>
      <c r="I84" s="8"/>
    </row>
    <row r="85" spans="1:9" ht="18.5" x14ac:dyDescent="0.35">
      <c r="A85" s="3" t="s">
        <v>18</v>
      </c>
      <c r="G85" s="63">
        <f>IF(ISNUMBER(G82),IF((G82-INT(G82*10)/10)=0.05,(ROUND(G82,1)-0.1),ROUND(G82,1)),"")</f>
        <v>1</v>
      </c>
      <c r="H85" s="61" t="s">
        <v>35</v>
      </c>
    </row>
    <row r="86" spans="1:9" ht="7" customHeight="1" x14ac:dyDescent="0.35">
      <c r="A86" s="1"/>
      <c r="G86" s="24"/>
    </row>
    <row r="87" spans="1:9" ht="15.5" x14ac:dyDescent="0.35">
      <c r="A87" s="4" t="s">
        <v>19</v>
      </c>
    </row>
    <row r="88" spans="1:9" ht="30" customHeight="1" x14ac:dyDescent="0.35">
      <c r="A88" s="120" t="s">
        <v>20</v>
      </c>
      <c r="B88" s="120"/>
      <c r="C88" s="120"/>
      <c r="D88" s="120"/>
      <c r="E88" s="120"/>
      <c r="F88" s="104"/>
    </row>
    <row r="89" spans="1:9" ht="14.65" customHeight="1" x14ac:dyDescent="0.35">
      <c r="A89" s="33" t="s">
        <v>21</v>
      </c>
      <c r="B89" s="34"/>
      <c r="C89" s="34"/>
      <c r="D89" s="34"/>
      <c r="E89" s="35"/>
      <c r="F89" s="17"/>
    </row>
    <row r="90" spans="1:9" ht="50.15" customHeight="1" x14ac:dyDescent="0.35">
      <c r="A90" s="36" t="s">
        <v>22</v>
      </c>
      <c r="B90" s="37"/>
      <c r="C90" s="37"/>
      <c r="D90" s="37" t="s">
        <v>23</v>
      </c>
      <c r="E90" s="38"/>
      <c r="F90" s="18"/>
    </row>
  </sheetData>
  <sheetProtection sheet="1" objects="1" scenarios="1" insertRows="0" selectLockedCells="1"/>
  <mergeCells count="10">
    <mergeCell ref="B30:D30"/>
    <mergeCell ref="B31:C31"/>
    <mergeCell ref="B35:C35"/>
    <mergeCell ref="A88:E88"/>
    <mergeCell ref="A4:E4"/>
    <mergeCell ref="A7:E7"/>
    <mergeCell ref="A8:E8"/>
    <mergeCell ref="A10:E10"/>
    <mergeCell ref="A16:E16"/>
    <mergeCell ref="B29:D29"/>
  </mergeCells>
  <conditionalFormatting sqref="I20">
    <cfRule type="containsText" dxfId="244" priority="157" operator="containsText" text="u">
      <formula>NOT(ISERROR(SEARCH("u",I20)))</formula>
    </cfRule>
  </conditionalFormatting>
  <conditionalFormatting sqref="H19 H29:H30">
    <cfRule type="containsText" dxfId="243" priority="156" operator="containsText" text="ja">
      <formula>NOT(ISERROR(SEARCH("ja",H19)))</formula>
    </cfRule>
  </conditionalFormatting>
  <conditionalFormatting sqref="H27">
    <cfRule type="containsText" dxfId="242" priority="155" operator="containsText" text="ja">
      <formula>NOT(ISERROR(SEARCH("ja",H27)))</formula>
    </cfRule>
  </conditionalFormatting>
  <conditionalFormatting sqref="H39">
    <cfRule type="containsText" dxfId="241" priority="154" operator="containsText" text="ja">
      <formula>NOT(ISERROR(SEARCH("ja",H39)))</formula>
    </cfRule>
  </conditionalFormatting>
  <conditionalFormatting sqref="H43">
    <cfRule type="containsText" dxfId="240" priority="153" operator="containsText" text="ja">
      <formula>NOT(ISERROR(SEARCH("ja",H43)))</formula>
    </cfRule>
  </conditionalFormatting>
  <conditionalFormatting sqref="H67">
    <cfRule type="containsText" dxfId="239" priority="152" operator="containsText" text="ja">
      <formula>NOT(ISERROR(SEARCH("ja",H67)))</formula>
    </cfRule>
  </conditionalFormatting>
  <conditionalFormatting sqref="H69">
    <cfRule type="containsText" dxfId="238" priority="151" operator="containsText" text="ja">
      <formula>NOT(ISERROR(SEARCH("ja",H69)))</formula>
    </cfRule>
  </conditionalFormatting>
  <conditionalFormatting sqref="G32">
    <cfRule type="containsText" dxfId="237" priority="147" operator="containsText" text="ub">
      <formula>NOT(ISERROR(SEARCH("ub",G32)))</formula>
    </cfRule>
    <cfRule type="cellIs" dxfId="236" priority="148" operator="between">
      <formula>0.99999999</formula>
      <formula>4.00000001</formula>
    </cfRule>
    <cfRule type="cellIs" dxfId="235" priority="149" operator="greaterThan">
      <formula>4</formula>
    </cfRule>
    <cfRule type="cellIs" dxfId="234" priority="150" operator="lessThan">
      <formula>1</formula>
    </cfRule>
  </conditionalFormatting>
  <conditionalFormatting sqref="G33">
    <cfRule type="containsText" dxfId="233" priority="143" operator="containsText" text="ub">
      <formula>NOT(ISERROR(SEARCH("ub",G33)))</formula>
    </cfRule>
    <cfRule type="cellIs" dxfId="232" priority="144" operator="between">
      <formula>0.99999999</formula>
      <formula>4.00000001</formula>
    </cfRule>
    <cfRule type="cellIs" dxfId="231" priority="145" operator="greaterThan">
      <formula>4</formula>
    </cfRule>
    <cfRule type="cellIs" dxfId="230" priority="146" operator="lessThan">
      <formula>1</formula>
    </cfRule>
  </conditionalFormatting>
  <conditionalFormatting sqref="G34">
    <cfRule type="containsText" dxfId="229" priority="139" operator="containsText" text="ub">
      <formula>NOT(ISERROR(SEARCH("ub",G34)))</formula>
    </cfRule>
    <cfRule type="cellIs" dxfId="228" priority="140" operator="between">
      <formula>0.99999999</formula>
      <formula>4.00000001</formula>
    </cfRule>
    <cfRule type="cellIs" dxfId="227" priority="141" operator="greaterThan">
      <formula>4</formula>
    </cfRule>
    <cfRule type="cellIs" dxfId="226" priority="142" operator="lessThan">
      <formula>1</formula>
    </cfRule>
  </conditionalFormatting>
  <conditionalFormatting sqref="G36">
    <cfRule type="containsText" dxfId="225" priority="135" operator="containsText" text="ub">
      <formula>NOT(ISERROR(SEARCH("ub",G36)))</formula>
    </cfRule>
    <cfRule type="cellIs" dxfId="224" priority="136" operator="between">
      <formula>0.99999999</formula>
      <formula>4.00000001</formula>
    </cfRule>
    <cfRule type="cellIs" dxfId="223" priority="137" operator="greaterThan">
      <formula>4</formula>
    </cfRule>
    <cfRule type="cellIs" dxfId="222" priority="138" operator="lessThan">
      <formula>1</formula>
    </cfRule>
  </conditionalFormatting>
  <conditionalFormatting sqref="G66">
    <cfRule type="containsText" dxfId="221" priority="131" operator="containsText" text="ub">
      <formula>NOT(ISERROR(SEARCH("ub",G66)))</formula>
    </cfRule>
    <cfRule type="cellIs" dxfId="220" priority="132" operator="between">
      <formula>0.99999999</formula>
      <formula>4.00000001</formula>
    </cfRule>
    <cfRule type="cellIs" dxfId="219" priority="133" operator="greaterThan">
      <formula>4</formula>
    </cfRule>
    <cfRule type="cellIs" dxfId="218" priority="134" operator="lessThan">
      <formula>1</formula>
    </cfRule>
  </conditionalFormatting>
  <conditionalFormatting sqref="G61">
    <cfRule type="containsText" dxfId="217" priority="119" operator="containsText" text="ub">
      <formula>NOT(ISERROR(SEARCH("ub",G61)))</formula>
    </cfRule>
    <cfRule type="cellIs" dxfId="216" priority="120" operator="between">
      <formula>0.99999999</formula>
      <formula>4.00000001</formula>
    </cfRule>
    <cfRule type="cellIs" dxfId="215" priority="121" operator="greaterThan">
      <formula>4</formula>
    </cfRule>
    <cfRule type="cellIs" dxfId="214" priority="122" operator="lessThan">
      <formula>1</formula>
    </cfRule>
  </conditionalFormatting>
  <conditionalFormatting sqref="G62">
    <cfRule type="containsText" dxfId="213" priority="115" operator="containsText" text="ub">
      <formula>NOT(ISERROR(SEARCH("ub",G62)))</formula>
    </cfRule>
    <cfRule type="cellIs" dxfId="212" priority="116" operator="between">
      <formula>0.99999999</formula>
      <formula>4.00000001</formula>
    </cfRule>
    <cfRule type="cellIs" dxfId="211" priority="117" operator="greaterThan">
      <formula>4</formula>
    </cfRule>
    <cfRule type="cellIs" dxfId="210" priority="118" operator="lessThan">
      <formula>1</formula>
    </cfRule>
  </conditionalFormatting>
  <conditionalFormatting sqref="G63">
    <cfRule type="containsText" dxfId="209" priority="111" operator="containsText" text="ub">
      <formula>NOT(ISERROR(SEARCH("ub",G63)))</formula>
    </cfRule>
    <cfRule type="cellIs" dxfId="208" priority="112" operator="between">
      <formula>0.99999999</formula>
      <formula>4.00000001</formula>
    </cfRule>
    <cfRule type="cellIs" dxfId="207" priority="113" operator="greaterThan">
      <formula>4</formula>
    </cfRule>
    <cfRule type="cellIs" dxfId="206" priority="114" operator="lessThan">
      <formula>1</formula>
    </cfRule>
  </conditionalFormatting>
  <conditionalFormatting sqref="G55">
    <cfRule type="containsText" dxfId="205" priority="95" operator="containsText" text="ub">
      <formula>NOT(ISERROR(SEARCH("ub",G55)))</formula>
    </cfRule>
    <cfRule type="cellIs" dxfId="204" priority="96" operator="between">
      <formula>0.99999999</formula>
      <formula>4.00000001</formula>
    </cfRule>
    <cfRule type="cellIs" dxfId="203" priority="97" operator="greaterThan">
      <formula>4</formula>
    </cfRule>
    <cfRule type="cellIs" dxfId="202" priority="98" operator="lessThan">
      <formula>1</formula>
    </cfRule>
  </conditionalFormatting>
  <conditionalFormatting sqref="G58">
    <cfRule type="containsText" dxfId="201" priority="107" operator="containsText" text="ub">
      <formula>NOT(ISERROR(SEARCH("ub",G58)))</formula>
    </cfRule>
    <cfRule type="cellIs" dxfId="200" priority="108" operator="between">
      <formula>0.99999999</formula>
      <formula>4.00000001</formula>
    </cfRule>
    <cfRule type="cellIs" dxfId="199" priority="109" operator="greaterThan">
      <formula>4</formula>
    </cfRule>
    <cfRule type="cellIs" dxfId="198" priority="110" operator="lessThan">
      <formula>1</formula>
    </cfRule>
  </conditionalFormatting>
  <conditionalFormatting sqref="G59">
    <cfRule type="containsText" dxfId="197" priority="103" operator="containsText" text="ub">
      <formula>NOT(ISERROR(SEARCH("ub",G59)))</formula>
    </cfRule>
    <cfRule type="cellIs" dxfId="196" priority="104" operator="between">
      <formula>0.99999999</formula>
      <formula>4.00000001</formula>
    </cfRule>
    <cfRule type="cellIs" dxfId="195" priority="105" operator="greaterThan">
      <formula>4</formula>
    </cfRule>
    <cfRule type="cellIs" dxfId="194" priority="106" operator="lessThan">
      <formula>1</formula>
    </cfRule>
  </conditionalFormatting>
  <conditionalFormatting sqref="G65">
    <cfRule type="containsText" dxfId="193" priority="83" operator="containsText" text="ub">
      <formula>NOT(ISERROR(SEARCH("ub",G65)))</formula>
    </cfRule>
    <cfRule type="cellIs" dxfId="192" priority="84" operator="between">
      <formula>0.99999999</formula>
      <formula>4.00000001</formula>
    </cfRule>
    <cfRule type="cellIs" dxfId="191" priority="85" operator="greaterThan">
      <formula>4</formula>
    </cfRule>
    <cfRule type="cellIs" dxfId="190" priority="86" operator="lessThan">
      <formula>1</formula>
    </cfRule>
  </conditionalFormatting>
  <conditionalFormatting sqref="G56">
    <cfRule type="containsText" dxfId="189" priority="91" operator="containsText" text="ub">
      <formula>NOT(ISERROR(SEARCH("ub",G56)))</formula>
    </cfRule>
    <cfRule type="cellIs" dxfId="188" priority="92" operator="between">
      <formula>0.99999999</formula>
      <formula>4.00000001</formula>
    </cfRule>
    <cfRule type="cellIs" dxfId="187" priority="93" operator="greaterThan">
      <formula>4</formula>
    </cfRule>
    <cfRule type="cellIs" dxfId="186" priority="94" operator="lessThan">
      <formula>1</formula>
    </cfRule>
  </conditionalFormatting>
  <conditionalFormatting sqref="G70">
    <cfRule type="cellIs" dxfId="185" priority="65" operator="greaterThan">
      <formula>4</formula>
    </cfRule>
    <cfRule type="cellIs" dxfId="184" priority="66" operator="lessThan">
      <formula>1</formula>
    </cfRule>
  </conditionalFormatting>
  <conditionalFormatting sqref="G70">
    <cfRule type="cellIs" dxfId="183" priority="64" operator="between">
      <formula>0.99999999</formula>
      <formula>4.00000001</formula>
    </cfRule>
  </conditionalFormatting>
  <conditionalFormatting sqref="G73:G76">
    <cfRule type="containsText" dxfId="182" priority="60" operator="containsText" text="ub">
      <formula>NOT(ISERROR(SEARCH("ub",G73)))</formula>
    </cfRule>
    <cfRule type="cellIs" dxfId="181" priority="61" operator="between">
      <formula>0.99999999</formula>
      <formula>4.00000001</formula>
    </cfRule>
    <cfRule type="cellIs" dxfId="180" priority="62" operator="greaterThan">
      <formula>4</formula>
    </cfRule>
    <cfRule type="cellIs" dxfId="179" priority="63" operator="lessThan">
      <formula>1</formula>
    </cfRule>
  </conditionalFormatting>
  <conditionalFormatting sqref="I24">
    <cfRule type="containsText" dxfId="178" priority="59" operator="containsText" text="u">
      <formula>NOT(ISERROR(SEARCH("u",I24)))</formula>
    </cfRule>
  </conditionalFormatting>
  <conditionalFormatting sqref="H23">
    <cfRule type="containsText" dxfId="177" priority="58" operator="containsText" text="ja">
      <formula>NOT(ISERROR(SEARCH("ja",H23)))</formula>
    </cfRule>
  </conditionalFormatting>
  <conditionalFormatting sqref="I21">
    <cfRule type="containsText" dxfId="176" priority="57" operator="containsText" text="u">
      <formula>NOT(ISERROR(SEARCH("u",I21)))</formula>
    </cfRule>
  </conditionalFormatting>
  <conditionalFormatting sqref="I22">
    <cfRule type="containsText" dxfId="175" priority="56" operator="containsText" text="u">
      <formula>NOT(ISERROR(SEARCH("u",I22)))</formula>
    </cfRule>
  </conditionalFormatting>
  <conditionalFormatting sqref="G28">
    <cfRule type="cellIs" dxfId="174" priority="54" operator="greaterThan">
      <formula>4</formula>
    </cfRule>
    <cfRule type="cellIs" dxfId="173" priority="55" operator="lessThan">
      <formula>1</formula>
    </cfRule>
  </conditionalFormatting>
  <conditionalFormatting sqref="G28">
    <cfRule type="cellIs" dxfId="172" priority="53" operator="between">
      <formula>0.99999999</formula>
      <formula>4.00000001</formula>
    </cfRule>
  </conditionalFormatting>
  <conditionalFormatting sqref="G37">
    <cfRule type="containsText" dxfId="171" priority="49" operator="containsText" text="ub">
      <formula>NOT(ISERROR(SEARCH("ub",G37)))</formula>
    </cfRule>
    <cfRule type="cellIs" dxfId="170" priority="50" operator="between">
      <formula>0.99999999</formula>
      <formula>4.00000001</formula>
    </cfRule>
    <cfRule type="cellIs" dxfId="169" priority="51" operator="greaterThan">
      <formula>4</formula>
    </cfRule>
    <cfRule type="cellIs" dxfId="168" priority="52" operator="lessThan">
      <formula>1</formula>
    </cfRule>
  </conditionalFormatting>
  <conditionalFormatting sqref="G38">
    <cfRule type="containsText" dxfId="167" priority="45" operator="containsText" text="ub">
      <formula>NOT(ISERROR(SEARCH("ub",G38)))</formula>
    </cfRule>
    <cfRule type="cellIs" dxfId="166" priority="46" operator="between">
      <formula>0.99999999</formula>
      <formula>4.00000001</formula>
    </cfRule>
    <cfRule type="cellIs" dxfId="165" priority="47" operator="greaterThan">
      <formula>4</formula>
    </cfRule>
    <cfRule type="cellIs" dxfId="164" priority="48" operator="lessThan">
      <formula>1</formula>
    </cfRule>
  </conditionalFormatting>
  <conditionalFormatting sqref="I26">
    <cfRule type="containsText" dxfId="163" priority="44" operator="containsText" text="u">
      <formula>NOT(ISERROR(SEARCH("u",I26)))</formula>
    </cfRule>
  </conditionalFormatting>
  <conditionalFormatting sqref="I25">
    <cfRule type="containsText" dxfId="162" priority="43" operator="containsText" text="u">
      <formula>NOT(ISERROR(SEARCH("u",I25)))</formula>
    </cfRule>
  </conditionalFormatting>
  <conditionalFormatting sqref="G24:G26">
    <cfRule type="containsText" dxfId="161" priority="39" operator="containsText" text="ub">
      <formula>NOT(ISERROR(SEARCH("ub",G24)))</formula>
    </cfRule>
    <cfRule type="cellIs" dxfId="160" priority="40" operator="between">
      <formula>0.99999999</formula>
      <formula>4.00000001</formula>
    </cfRule>
    <cfRule type="cellIs" dxfId="159" priority="41" operator="greaterThan">
      <formula>4</formula>
    </cfRule>
    <cfRule type="cellIs" dxfId="158" priority="42" operator="lessThan">
      <formula>1</formula>
    </cfRule>
  </conditionalFormatting>
  <conditionalFormatting sqref="G55:G56 G58:G59 G61:G63 G65:G66 G40:G42">
    <cfRule type="cellIs" dxfId="157" priority="82" operator="lessThan">
      <formula>1</formula>
    </cfRule>
  </conditionalFormatting>
  <conditionalFormatting sqref="G40:G42 G55:G56 G58:G59 G61:G63 G65:G66">
    <cfRule type="cellIs" dxfId="156" priority="80" operator="between">
      <formula>0.99999999</formula>
      <formula>4.00000001</formula>
    </cfRule>
  </conditionalFormatting>
  <conditionalFormatting sqref="G40:G42 G55:G56 G58:G59 G61:G63 G65:G66">
    <cfRule type="cellIs" dxfId="155" priority="81" operator="greaterThan">
      <formula>4</formula>
    </cfRule>
  </conditionalFormatting>
  <conditionalFormatting sqref="G68">
    <cfRule type="cellIs" dxfId="154" priority="31" operator="between">
      <formula>0.99999999</formula>
      <formula>4.00000001</formula>
    </cfRule>
    <cfRule type="cellIs" dxfId="153" priority="32" operator="greaterThan">
      <formula>4</formula>
    </cfRule>
    <cfRule type="cellIs" dxfId="152" priority="33" operator="lessThan">
      <formula>1</formula>
    </cfRule>
  </conditionalFormatting>
  <conditionalFormatting sqref="G20:G22">
    <cfRule type="containsText" dxfId="151" priority="27" operator="containsText" text="ub">
      <formula>NOT(ISERROR(SEARCH("ub",G20)))</formula>
    </cfRule>
    <cfRule type="cellIs" dxfId="150" priority="29" operator="greaterThan">
      <formula>4</formula>
    </cfRule>
    <cfRule type="cellIs" dxfId="149" priority="30" operator="lessThan">
      <formula>1</formula>
    </cfRule>
    <cfRule type="cellIs" dxfId="148" priority="34" operator="between">
      <formula>0.99999999</formula>
      <formula>4.00000001</formula>
    </cfRule>
  </conditionalFormatting>
  <conditionalFormatting sqref="G47">
    <cfRule type="containsText" dxfId="147" priority="11" operator="containsText" text="ub">
      <formula>NOT(ISERROR(SEARCH("ub",G47)))</formula>
    </cfRule>
    <cfRule type="cellIs" dxfId="146" priority="12" operator="between">
      <formula>0.99999999</formula>
      <formula>4.00000001</formula>
    </cfRule>
    <cfRule type="cellIs" dxfId="145" priority="13" operator="greaterThan">
      <formula>4</formula>
    </cfRule>
    <cfRule type="cellIs" dxfId="144" priority="14" operator="lessThan">
      <formula>1</formula>
    </cfRule>
  </conditionalFormatting>
  <conditionalFormatting sqref="G46">
    <cfRule type="containsText" dxfId="143" priority="15" operator="containsText" text="ub">
      <formula>NOT(ISERROR(SEARCH("ub",G46)))</formula>
    </cfRule>
    <cfRule type="cellIs" dxfId="142" priority="16" operator="between">
      <formula>0.99999999</formula>
      <formula>4.00000001</formula>
    </cfRule>
    <cfRule type="cellIs" dxfId="141" priority="17" operator="greaterThan">
      <formula>4</formula>
    </cfRule>
    <cfRule type="cellIs" dxfId="140" priority="18" operator="lessThan">
      <formula>1</formula>
    </cfRule>
  </conditionalFormatting>
  <conditionalFormatting sqref="G48">
    <cfRule type="containsText" dxfId="139" priority="7" operator="containsText" text="ub">
      <formula>NOT(ISERROR(SEARCH("ub",G48)))</formula>
    </cfRule>
    <cfRule type="cellIs" dxfId="138" priority="8" operator="between">
      <formula>0.99999999</formula>
      <formula>4.00000001</formula>
    </cfRule>
    <cfRule type="cellIs" dxfId="137" priority="9" operator="greaterThan">
      <formula>4</formula>
    </cfRule>
    <cfRule type="cellIs" dxfId="136" priority="10" operator="lessThan">
      <formula>1</formula>
    </cfRule>
  </conditionalFormatting>
  <conditionalFormatting sqref="G45:G48">
    <cfRule type="cellIs" dxfId="135" priority="22" operator="lessThan">
      <formula>1</formula>
    </cfRule>
  </conditionalFormatting>
  <conditionalFormatting sqref="G45:G48">
    <cfRule type="containsText" dxfId="134" priority="19" operator="containsText" text="ub">
      <formula>NOT(ISERROR(SEARCH("ub",G45)))</formula>
    </cfRule>
  </conditionalFormatting>
  <conditionalFormatting sqref="G45:G48">
    <cfRule type="cellIs" dxfId="133" priority="20" operator="between">
      <formula>0.99999999</formula>
      <formula>4.00000001</formula>
    </cfRule>
  </conditionalFormatting>
  <conditionalFormatting sqref="G45:G48">
    <cfRule type="cellIs" dxfId="132" priority="21" operator="greaterThan">
      <formula>4</formula>
    </cfRule>
  </conditionalFormatting>
  <conditionalFormatting sqref="H49">
    <cfRule type="containsText" dxfId="131" priority="6" operator="containsText" text="ja">
      <formula>NOT(ISERROR(SEARCH("ja",H49)))</formula>
    </cfRule>
  </conditionalFormatting>
  <conditionalFormatting sqref="G51:G53 G55:G56 G58:G59 G61:G63 G65:G66">
    <cfRule type="containsText" dxfId="130" priority="2" operator="containsText" text="ub">
      <formula>NOT(ISERROR(SEARCH("ub",G51)))</formula>
    </cfRule>
    <cfRule type="cellIs" dxfId="129" priority="3" operator="between">
      <formula>0.99999999</formula>
      <formula>4.00000001</formula>
    </cfRule>
    <cfRule type="cellIs" dxfId="128" priority="4" operator="greaterThan">
      <formula>4</formula>
    </cfRule>
    <cfRule type="cellIs" dxfId="127" priority="5" operator="lessThan">
      <formula>1</formula>
    </cfRule>
  </conditionalFormatting>
  <pageMargins left="0.98425196850393704" right="0.98425196850393704" top="0.59055118110236227" bottom="0.59055118110236227" header="0.31496062992125984" footer="0.31496062992125984"/>
  <pageSetup paperSize="9" scale="95" fitToHeight="2" orientation="portrait" horizontalDpi="1200" verticalDpi="1200" r:id="rId1"/>
  <rowBreaks count="1" manualBreakCount="1">
    <brk id="42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3"/>
  <sheetViews>
    <sheetView tabSelected="1" zoomScaleNormal="100" workbookViewId="0">
      <selection activeCell="A16" sqref="A16:E16"/>
    </sheetView>
  </sheetViews>
  <sheetFormatPr baseColWidth="10" defaultRowHeight="14.5" x14ac:dyDescent="0.35"/>
  <cols>
    <col min="1" max="1" width="5.1796875" customWidth="1"/>
    <col min="2" max="3" width="7.54296875" customWidth="1"/>
    <col min="4" max="4" width="58.6328125" customWidth="1"/>
    <col min="5" max="5" width="5.81640625" customWidth="1"/>
    <col min="6" max="6" width="1.7265625" customWidth="1"/>
    <col min="7" max="7" width="7" style="23" customWidth="1"/>
    <col min="8" max="8" width="8.1796875" style="19" customWidth="1"/>
    <col min="9" max="9" width="67.453125" customWidth="1"/>
  </cols>
  <sheetData>
    <row r="1" spans="1:14" x14ac:dyDescent="0.35">
      <c r="F1" s="27"/>
      <c r="G1" s="28"/>
      <c r="H1" s="29"/>
      <c r="I1" s="29"/>
      <c r="J1" s="27"/>
      <c r="K1" s="27"/>
      <c r="L1" s="27"/>
      <c r="M1" s="27"/>
      <c r="N1" s="27"/>
    </row>
    <row r="2" spans="1:14" ht="21" customHeight="1" x14ac:dyDescent="0.35">
      <c r="F2" s="27"/>
      <c r="G2" s="28"/>
      <c r="H2" s="29"/>
      <c r="I2" s="29"/>
      <c r="J2" s="27"/>
      <c r="K2" s="27"/>
      <c r="L2" s="27"/>
      <c r="M2" s="27"/>
      <c r="N2" s="27"/>
    </row>
    <row r="3" spans="1:14" ht="15.5" x14ac:dyDescent="0.35">
      <c r="A3" s="4" t="s">
        <v>11</v>
      </c>
      <c r="F3" s="27"/>
      <c r="G3" s="30" t="s">
        <v>38</v>
      </c>
      <c r="H3" s="29"/>
      <c r="I3" s="29"/>
      <c r="J3" s="27"/>
      <c r="K3" s="27"/>
      <c r="L3" s="27"/>
      <c r="M3" s="27"/>
      <c r="N3" s="27"/>
    </row>
    <row r="4" spans="1:14" x14ac:dyDescent="0.35">
      <c r="A4" s="118" t="s">
        <v>44</v>
      </c>
      <c r="B4" s="118"/>
      <c r="C4" s="118"/>
      <c r="D4" s="118"/>
      <c r="E4" s="118"/>
      <c r="F4" s="27"/>
      <c r="G4" s="31" t="s">
        <v>52</v>
      </c>
      <c r="H4" s="29"/>
      <c r="I4" s="29"/>
      <c r="J4" s="27"/>
      <c r="K4" s="27"/>
      <c r="L4" s="27"/>
      <c r="M4" s="27"/>
      <c r="N4" s="27"/>
    </row>
    <row r="5" spans="1:14" x14ac:dyDescent="0.35">
      <c r="A5" s="100" t="s">
        <v>45</v>
      </c>
      <c r="B5" s="99"/>
      <c r="C5" s="99"/>
      <c r="D5" s="99"/>
      <c r="E5" s="99"/>
      <c r="F5" s="27"/>
      <c r="G5" s="31" t="s">
        <v>71</v>
      </c>
      <c r="H5" s="29"/>
      <c r="I5" s="29"/>
      <c r="J5" s="27"/>
      <c r="K5" s="27"/>
      <c r="L5" s="27"/>
      <c r="M5" s="27"/>
      <c r="N5" s="27"/>
    </row>
    <row r="6" spans="1:14" x14ac:dyDescent="0.35">
      <c r="A6" s="100" t="s">
        <v>12</v>
      </c>
      <c r="F6" s="27"/>
      <c r="G6" s="31" t="s">
        <v>39</v>
      </c>
      <c r="H6" s="29"/>
      <c r="I6" s="29"/>
      <c r="J6" s="27"/>
      <c r="K6" s="27"/>
      <c r="L6" s="27"/>
      <c r="M6" s="27"/>
      <c r="N6" s="27"/>
    </row>
    <row r="7" spans="1:14" x14ac:dyDescent="0.35">
      <c r="A7" s="119" t="s">
        <v>41</v>
      </c>
      <c r="B7" s="119"/>
      <c r="C7" s="119"/>
      <c r="D7" s="119"/>
      <c r="E7" s="119"/>
      <c r="F7" s="27"/>
      <c r="G7" s="25" t="s">
        <v>56</v>
      </c>
      <c r="H7" s="29"/>
      <c r="I7" s="29"/>
      <c r="J7" s="29"/>
      <c r="K7" s="29"/>
      <c r="L7" s="27"/>
      <c r="M7" s="27"/>
      <c r="N7" s="27"/>
    </row>
    <row r="8" spans="1:14" x14ac:dyDescent="0.35">
      <c r="A8" s="118" t="s">
        <v>40</v>
      </c>
      <c r="B8" s="118"/>
      <c r="C8" s="118"/>
      <c r="D8" s="118"/>
      <c r="E8" s="118"/>
      <c r="F8" s="27"/>
      <c r="G8" s="31" t="s">
        <v>47</v>
      </c>
      <c r="H8" s="29"/>
      <c r="I8" s="29"/>
      <c r="J8" s="29"/>
      <c r="K8" s="29"/>
      <c r="L8" s="27"/>
      <c r="M8" s="27"/>
      <c r="N8" s="27"/>
    </row>
    <row r="9" spans="1:14" x14ac:dyDescent="0.35">
      <c r="A9" s="26" t="s">
        <v>43</v>
      </c>
      <c r="B9" s="99"/>
      <c r="C9" s="99"/>
      <c r="D9" s="99"/>
      <c r="E9" s="99"/>
      <c r="F9" s="27"/>
      <c r="G9" s="31" t="s">
        <v>50</v>
      </c>
      <c r="H9" s="29"/>
      <c r="I9" s="29"/>
      <c r="J9" s="29"/>
      <c r="K9" s="29"/>
      <c r="L9" s="27"/>
      <c r="M9" s="27"/>
      <c r="N9" s="27"/>
    </row>
    <row r="10" spans="1:14" x14ac:dyDescent="0.35">
      <c r="A10" s="119" t="s">
        <v>42</v>
      </c>
      <c r="B10" s="119"/>
      <c r="C10" s="119"/>
      <c r="D10" s="119"/>
      <c r="E10" s="119"/>
      <c r="F10" s="27"/>
      <c r="G10" s="31" t="s">
        <v>51</v>
      </c>
      <c r="H10" s="29"/>
      <c r="I10" s="29"/>
      <c r="J10" s="29"/>
      <c r="K10" s="29"/>
      <c r="L10" s="27"/>
      <c r="M10" s="27"/>
      <c r="N10" s="27"/>
    </row>
    <row r="11" spans="1:14" x14ac:dyDescent="0.35">
      <c r="A11" s="100"/>
      <c r="F11" s="27"/>
      <c r="G11" s="31" t="s">
        <v>46</v>
      </c>
      <c r="H11" s="29"/>
      <c r="I11" s="29"/>
      <c r="J11" s="29"/>
      <c r="K11" s="29"/>
      <c r="L11" s="27"/>
      <c r="M11" s="27"/>
      <c r="N11" s="27"/>
    </row>
    <row r="12" spans="1:14" ht="18" x14ac:dyDescent="0.35">
      <c r="A12" s="2" t="s">
        <v>73</v>
      </c>
      <c r="F12" s="27"/>
      <c r="G12" s="31" t="s">
        <v>48</v>
      </c>
      <c r="H12" s="29"/>
      <c r="I12" s="29"/>
      <c r="J12" s="29"/>
      <c r="K12" s="29"/>
      <c r="L12" s="27"/>
      <c r="M12" s="27"/>
      <c r="N12" s="27"/>
    </row>
    <row r="13" spans="1:14" x14ac:dyDescent="0.35">
      <c r="A13" s="1" t="s">
        <v>92</v>
      </c>
      <c r="F13" s="27"/>
      <c r="G13" s="31" t="s">
        <v>49</v>
      </c>
      <c r="H13" s="29"/>
      <c r="I13" s="29"/>
      <c r="J13" s="29"/>
      <c r="K13" s="29"/>
      <c r="L13" s="27"/>
      <c r="M13" s="27"/>
      <c r="N13" s="27"/>
    </row>
    <row r="14" spans="1:14" x14ac:dyDescent="0.35">
      <c r="A14" s="3"/>
      <c r="F14" s="27"/>
      <c r="G14" s="31" t="s">
        <v>72</v>
      </c>
      <c r="H14" s="29"/>
      <c r="I14" s="29"/>
      <c r="J14" s="29"/>
      <c r="K14" s="29"/>
      <c r="L14" s="27"/>
      <c r="M14" s="27"/>
      <c r="N14" s="27"/>
    </row>
    <row r="15" spans="1:14" ht="9.5" customHeight="1" x14ac:dyDescent="0.35">
      <c r="A15" s="71" t="s">
        <v>89</v>
      </c>
      <c r="B15" s="72"/>
      <c r="C15" s="72"/>
      <c r="D15" s="72"/>
      <c r="E15" s="73"/>
      <c r="F15" s="27"/>
      <c r="G15" s="28"/>
      <c r="H15" s="29"/>
      <c r="I15" s="29"/>
      <c r="J15" s="29"/>
      <c r="K15" s="29"/>
      <c r="L15" s="27"/>
      <c r="M15" s="27"/>
      <c r="N15" s="27"/>
    </row>
    <row r="16" spans="1:14" ht="31.25" customHeight="1" x14ac:dyDescent="0.35">
      <c r="A16" s="121"/>
      <c r="B16" s="122"/>
      <c r="C16" s="122"/>
      <c r="D16" s="122"/>
      <c r="E16" s="123"/>
      <c r="F16" s="12"/>
      <c r="G16" s="29"/>
      <c r="H16" s="29"/>
      <c r="I16" s="29"/>
      <c r="J16" s="29"/>
      <c r="K16" s="29"/>
      <c r="L16" s="27"/>
      <c r="M16" s="27"/>
      <c r="N16" s="27"/>
    </row>
    <row r="17" spans="1:8" x14ac:dyDescent="0.35">
      <c r="A17" s="6"/>
      <c r="G17" s="69"/>
      <c r="H17" s="70"/>
    </row>
    <row r="18" spans="1:8" ht="28.75" customHeight="1" x14ac:dyDescent="0.35">
      <c r="A18" s="39" t="s">
        <v>0</v>
      </c>
      <c r="B18" s="40" t="s">
        <v>75</v>
      </c>
      <c r="C18" s="40" t="s">
        <v>76</v>
      </c>
      <c r="D18" s="40" t="s">
        <v>57</v>
      </c>
      <c r="E18" s="39" t="s">
        <v>1</v>
      </c>
      <c r="F18" s="13"/>
      <c r="G18" s="67" t="s">
        <v>69</v>
      </c>
      <c r="H18" s="68" t="s">
        <v>70</v>
      </c>
    </row>
    <row r="19" spans="1:8" ht="25" customHeight="1" x14ac:dyDescent="0.35">
      <c r="A19" s="44">
        <v>1100</v>
      </c>
      <c r="B19" s="48" t="s">
        <v>95</v>
      </c>
      <c r="C19" s="49"/>
      <c r="D19" s="49"/>
      <c r="E19" s="51" t="s">
        <v>66</v>
      </c>
      <c r="F19" s="14"/>
      <c r="G19" s="52" t="s">
        <v>54</v>
      </c>
      <c r="H19" s="66" t="str">
        <f>IF(SUMIFS(E20:E22,G20:G22,"&lt;=4",G20:G22,"&gt;=1")&gt;=10,"ja","nein")</f>
        <v>nein</v>
      </c>
    </row>
    <row r="20" spans="1:8" ht="15" customHeight="1" x14ac:dyDescent="0.35">
      <c r="A20" s="41" t="s">
        <v>2</v>
      </c>
      <c r="B20" s="45">
        <v>72168</v>
      </c>
      <c r="C20" s="45">
        <v>13051</v>
      </c>
      <c r="D20" s="45" t="s">
        <v>59</v>
      </c>
      <c r="E20" s="43"/>
      <c r="F20" s="32"/>
      <c r="G20" s="53"/>
      <c r="H20" s="111"/>
    </row>
    <row r="21" spans="1:8" ht="15" customHeight="1" x14ac:dyDescent="0.35">
      <c r="A21" s="41" t="s">
        <v>3</v>
      </c>
      <c r="B21" s="45">
        <v>72169</v>
      </c>
      <c r="C21" s="45">
        <v>13053</v>
      </c>
      <c r="D21" s="45" t="s">
        <v>60</v>
      </c>
      <c r="E21" s="46">
        <v>6</v>
      </c>
      <c r="F21" s="32"/>
      <c r="G21" s="53"/>
      <c r="H21" s="110"/>
    </row>
    <row r="22" spans="1:8" ht="15" customHeight="1" x14ac:dyDescent="0.35">
      <c r="A22" s="41" t="s">
        <v>4</v>
      </c>
      <c r="B22" s="45">
        <v>72170</v>
      </c>
      <c r="C22" s="45">
        <v>13055</v>
      </c>
      <c r="D22" s="45" t="s">
        <v>61</v>
      </c>
      <c r="E22" s="43"/>
      <c r="F22" s="32"/>
      <c r="G22" s="53"/>
      <c r="H22" s="112"/>
    </row>
    <row r="23" spans="1:8" ht="25" customHeight="1" x14ac:dyDescent="0.35">
      <c r="A23" s="44">
        <v>2100</v>
      </c>
      <c r="B23" s="48" t="s">
        <v>63</v>
      </c>
      <c r="C23" s="49"/>
      <c r="D23" s="49"/>
      <c r="E23" s="51" t="s">
        <v>64</v>
      </c>
      <c r="F23" s="14"/>
      <c r="G23" s="52" t="s">
        <v>54</v>
      </c>
      <c r="H23" s="66" t="str">
        <f>IF(SUMIFS(E24:E26,G24:G26,"&lt;=4",G24:G26,"&gt;=1")&gt;=12,"ja","nein")</f>
        <v>nein</v>
      </c>
    </row>
    <row r="24" spans="1:8" ht="15" customHeight="1" x14ac:dyDescent="0.35">
      <c r="A24" s="41" t="s">
        <v>2</v>
      </c>
      <c r="B24" s="42"/>
      <c r="C24" s="42"/>
      <c r="D24" s="42"/>
      <c r="E24" s="43"/>
      <c r="F24" s="32"/>
      <c r="G24" s="53"/>
      <c r="H24" s="111"/>
    </row>
    <row r="25" spans="1:8" ht="15" customHeight="1" x14ac:dyDescent="0.35">
      <c r="A25" s="41" t="s">
        <v>3</v>
      </c>
      <c r="B25" s="42"/>
      <c r="C25" s="42"/>
      <c r="D25" s="42"/>
      <c r="E25" s="43"/>
      <c r="F25" s="32"/>
      <c r="G25" s="53"/>
      <c r="H25" s="110"/>
    </row>
    <row r="26" spans="1:8" ht="15" customHeight="1" x14ac:dyDescent="0.35">
      <c r="A26" s="41" t="s">
        <v>4</v>
      </c>
      <c r="B26" s="42"/>
      <c r="C26" s="42"/>
      <c r="D26" s="42"/>
      <c r="E26" s="43"/>
      <c r="F26" s="32"/>
      <c r="G26" s="53"/>
      <c r="H26" s="112"/>
    </row>
    <row r="27" spans="1:8" ht="25" customHeight="1" x14ac:dyDescent="0.35">
      <c r="A27" s="44">
        <v>4000</v>
      </c>
      <c r="B27" s="48" t="s">
        <v>68</v>
      </c>
      <c r="C27" s="49"/>
      <c r="D27" s="49"/>
      <c r="E27" s="50"/>
      <c r="F27" s="14"/>
      <c r="G27" s="55" t="s">
        <v>98</v>
      </c>
      <c r="H27" s="66" t="str">
        <f>IF(AND(SUMIFS(E29,G29,"&lt;=4",G29,"&gt;=1")&gt;=4,SUMIFS(E28,G28,"=ub")&gt;=8),"ja","nein")</f>
        <v>nein</v>
      </c>
    </row>
    <row r="28" spans="1:8" ht="15" customHeight="1" x14ac:dyDescent="0.35">
      <c r="A28" s="41" t="s">
        <v>2</v>
      </c>
      <c r="B28" s="45">
        <v>71053</v>
      </c>
      <c r="C28" s="45">
        <v>11492</v>
      </c>
      <c r="D28" s="45" t="s">
        <v>8</v>
      </c>
      <c r="E28" s="46">
        <v>8</v>
      </c>
      <c r="F28" s="9"/>
      <c r="G28" s="53"/>
      <c r="H28" s="111"/>
    </row>
    <row r="29" spans="1:8" ht="15" customHeight="1" x14ac:dyDescent="0.35">
      <c r="A29" s="41" t="s">
        <v>3</v>
      </c>
      <c r="B29" s="45">
        <v>71054</v>
      </c>
      <c r="C29" s="42"/>
      <c r="D29" s="45" t="s">
        <v>15</v>
      </c>
      <c r="E29" s="46">
        <v>4</v>
      </c>
      <c r="F29" s="9"/>
      <c r="G29" s="53"/>
      <c r="H29" s="112"/>
    </row>
    <row r="30" spans="1:8" ht="29" customHeight="1" x14ac:dyDescent="0.35">
      <c r="A30" s="84">
        <v>8001</v>
      </c>
      <c r="B30" s="128" t="s">
        <v>65</v>
      </c>
      <c r="C30" s="129"/>
      <c r="D30" s="129"/>
      <c r="E30" s="87"/>
      <c r="F30" s="15"/>
      <c r="G30" s="52" t="s">
        <v>54</v>
      </c>
      <c r="H30" s="66" t="str">
        <f>IF(SUMIFS(E33:E39,G33:G39,"&lt;=4",G33:G39,"&gt;=1")+SUMIFS(E33:E39,G33:G39,"ub")&gt;=25,"ja","nein")</f>
        <v>nein</v>
      </c>
    </row>
    <row r="31" spans="1:8" ht="19.5" customHeight="1" x14ac:dyDescent="0.35">
      <c r="A31" s="79"/>
      <c r="B31" s="124" t="s">
        <v>97</v>
      </c>
      <c r="C31" s="125"/>
      <c r="D31" s="125"/>
      <c r="E31" s="82"/>
      <c r="F31" s="15"/>
      <c r="G31" s="83"/>
      <c r="H31" s="56"/>
    </row>
    <row r="32" spans="1:8" ht="15" customHeight="1" x14ac:dyDescent="0.35">
      <c r="A32" s="105"/>
      <c r="B32" s="126" t="s">
        <v>99</v>
      </c>
      <c r="C32" s="126"/>
      <c r="D32" s="65"/>
      <c r="E32" s="96"/>
      <c r="F32" s="9"/>
      <c r="G32" s="114"/>
      <c r="H32" s="56"/>
    </row>
    <row r="33" spans="1:8" ht="15" customHeight="1" x14ac:dyDescent="0.35">
      <c r="A33" s="41" t="s">
        <v>2</v>
      </c>
      <c r="B33" s="42"/>
      <c r="C33" s="42"/>
      <c r="D33" s="42"/>
      <c r="E33" s="43"/>
      <c r="F33" s="9"/>
      <c r="G33" s="53"/>
      <c r="H33" s="56"/>
    </row>
    <row r="34" spans="1:8" ht="15" customHeight="1" x14ac:dyDescent="0.35">
      <c r="A34" s="41" t="s">
        <v>3</v>
      </c>
      <c r="B34" s="42"/>
      <c r="C34" s="42"/>
      <c r="D34" s="42"/>
      <c r="E34" s="43"/>
      <c r="F34" s="9"/>
      <c r="G34" s="53"/>
      <c r="H34" s="56"/>
    </row>
    <row r="35" spans="1:8" ht="15" customHeight="1" x14ac:dyDescent="0.35">
      <c r="A35" s="41" t="s">
        <v>4</v>
      </c>
      <c r="B35" s="42"/>
      <c r="C35" s="42"/>
      <c r="D35" s="42"/>
      <c r="E35" s="43"/>
      <c r="F35" s="9"/>
      <c r="G35" s="53"/>
      <c r="H35" s="56"/>
    </row>
    <row r="36" spans="1:8" ht="15" customHeight="1" x14ac:dyDescent="0.35">
      <c r="A36" s="105"/>
      <c r="B36" s="127" t="s">
        <v>100</v>
      </c>
      <c r="C36" s="127"/>
      <c r="D36" s="65"/>
      <c r="E36" s="96"/>
      <c r="F36" s="9"/>
      <c r="G36" s="114"/>
      <c r="H36" s="56"/>
    </row>
    <row r="37" spans="1:8" ht="15" customHeight="1" x14ac:dyDescent="0.35">
      <c r="A37" s="41" t="s">
        <v>2</v>
      </c>
      <c r="B37" s="42"/>
      <c r="C37" s="42"/>
      <c r="D37" s="42"/>
      <c r="E37" s="43"/>
      <c r="F37" s="9"/>
      <c r="G37" s="53"/>
      <c r="H37" s="56"/>
    </row>
    <row r="38" spans="1:8" ht="15" customHeight="1" x14ac:dyDescent="0.35">
      <c r="A38" s="41" t="s">
        <v>3</v>
      </c>
      <c r="B38" s="42"/>
      <c r="C38" s="42"/>
      <c r="D38" s="42"/>
      <c r="E38" s="43"/>
      <c r="F38" s="9"/>
      <c r="G38" s="53"/>
      <c r="H38" s="56"/>
    </row>
    <row r="39" spans="1:8" ht="15" customHeight="1" x14ac:dyDescent="0.35">
      <c r="A39" s="41" t="s">
        <v>4</v>
      </c>
      <c r="B39" s="42"/>
      <c r="C39" s="42"/>
      <c r="D39" s="42"/>
      <c r="E39" s="43"/>
      <c r="F39" s="9"/>
      <c r="G39" s="53"/>
      <c r="H39" s="54"/>
    </row>
    <row r="40" spans="1:8" ht="25" customHeight="1" x14ac:dyDescent="0.35">
      <c r="A40" s="44">
        <v>2100</v>
      </c>
      <c r="B40" s="48" t="s">
        <v>93</v>
      </c>
      <c r="C40" s="49"/>
      <c r="D40" s="49"/>
      <c r="E40" s="51" t="s">
        <v>94</v>
      </c>
      <c r="F40" s="15"/>
      <c r="G40" s="55" t="s">
        <v>55</v>
      </c>
      <c r="H40" s="66" t="str">
        <f>IF(SUMIFS(E42:E45,G42:G45,"&lt;=4",G42:G45,"&gt;=1")+SUMIFS(E42:E45,G42:G45,"ub")&gt;=10,"ja","nein")</f>
        <v>nein</v>
      </c>
    </row>
    <row r="41" spans="1:8" ht="15" customHeight="1" x14ac:dyDescent="0.35">
      <c r="A41" s="41" t="s">
        <v>2</v>
      </c>
      <c r="B41" s="113">
        <v>71666</v>
      </c>
      <c r="C41" s="132" t="s">
        <v>96</v>
      </c>
      <c r="D41" s="133"/>
      <c r="E41" s="106"/>
      <c r="F41" s="9"/>
      <c r="G41" s="95"/>
      <c r="H41" s="56"/>
    </row>
    <row r="42" spans="1:8" ht="15" customHeight="1" x14ac:dyDescent="0.35">
      <c r="A42" s="41" t="s">
        <v>3</v>
      </c>
      <c r="B42" s="89"/>
      <c r="C42" s="42"/>
      <c r="D42" s="42"/>
      <c r="E42" s="43"/>
      <c r="F42" s="9"/>
      <c r="G42" s="53"/>
      <c r="H42" s="56"/>
    </row>
    <row r="43" spans="1:8" ht="15" customHeight="1" x14ac:dyDescent="0.35">
      <c r="A43" s="41" t="s">
        <v>4</v>
      </c>
      <c r="B43" s="89"/>
      <c r="C43" s="42"/>
      <c r="D43" s="42"/>
      <c r="E43" s="43"/>
      <c r="F43" s="9"/>
      <c r="G43" s="53"/>
      <c r="H43" s="110"/>
    </row>
    <row r="44" spans="1:8" ht="15" customHeight="1" x14ac:dyDescent="0.35">
      <c r="A44" s="41" t="s">
        <v>5</v>
      </c>
      <c r="B44" s="89"/>
      <c r="C44" s="42"/>
      <c r="D44" s="42"/>
      <c r="E44" s="43"/>
      <c r="F44" s="9"/>
      <c r="G44" s="53"/>
      <c r="H44" s="110"/>
    </row>
    <row r="45" spans="1:8" ht="15" customHeight="1" x14ac:dyDescent="0.35">
      <c r="A45" s="41" t="s">
        <v>6</v>
      </c>
      <c r="B45" s="89"/>
      <c r="C45" s="42"/>
      <c r="D45" s="42"/>
      <c r="E45" s="43"/>
      <c r="F45" s="9"/>
      <c r="G45" s="53"/>
      <c r="H45" s="54"/>
    </row>
    <row r="46" spans="1:8" ht="25" customHeight="1" x14ac:dyDescent="0.35">
      <c r="A46" s="44">
        <v>2500</v>
      </c>
      <c r="B46" s="48" t="s">
        <v>28</v>
      </c>
      <c r="C46" s="49"/>
      <c r="D46" s="49"/>
      <c r="E46" s="51" t="s">
        <v>36</v>
      </c>
      <c r="F46" s="15"/>
      <c r="G46" s="55" t="s">
        <v>88</v>
      </c>
      <c r="H46" s="66" t="str">
        <f>IF(SUMIFS(E47:E68,G47:G68,"&lt;=4",G47:G68,"&gt;=1")+SUMIFS(E47:E68,G47:G68,"ub")&gt;=18,"ja","nein")</f>
        <v>nein</v>
      </c>
    </row>
    <row r="47" spans="1:8" x14ac:dyDescent="0.35">
      <c r="A47" s="107">
        <v>2510</v>
      </c>
      <c r="B47" s="130" t="s">
        <v>67</v>
      </c>
      <c r="C47" s="131"/>
      <c r="D47" s="131"/>
      <c r="E47" s="96"/>
      <c r="F47" s="9"/>
      <c r="G47" s="95"/>
      <c r="H47" s="56"/>
    </row>
    <row r="48" spans="1:8" ht="15" customHeight="1" x14ac:dyDescent="0.35">
      <c r="A48" s="41" t="s">
        <v>2</v>
      </c>
      <c r="B48" s="42"/>
      <c r="C48" s="42"/>
      <c r="D48" s="42"/>
      <c r="E48" s="43"/>
      <c r="F48" s="9"/>
      <c r="G48" s="53"/>
      <c r="H48" s="56"/>
    </row>
    <row r="49" spans="1:8" ht="15" customHeight="1" x14ac:dyDescent="0.35">
      <c r="A49" s="41" t="s">
        <v>3</v>
      </c>
      <c r="B49" s="42"/>
      <c r="C49" s="42"/>
      <c r="D49" s="42"/>
      <c r="E49" s="43"/>
      <c r="F49" s="9"/>
      <c r="G49" s="53"/>
      <c r="H49" s="56"/>
    </row>
    <row r="50" spans="1:8" ht="15" customHeight="1" x14ac:dyDescent="0.35">
      <c r="A50" s="41" t="s">
        <v>4</v>
      </c>
      <c r="B50" s="42"/>
      <c r="C50" s="42"/>
      <c r="D50" s="42"/>
      <c r="E50" s="43"/>
      <c r="F50" s="9"/>
      <c r="G50" s="53"/>
      <c r="H50" s="56"/>
    </row>
    <row r="51" spans="1:8" ht="15" customHeight="1" x14ac:dyDescent="0.35">
      <c r="A51" s="41" t="s">
        <v>5</v>
      </c>
      <c r="B51" s="42"/>
      <c r="C51" s="42"/>
      <c r="D51" s="42"/>
      <c r="E51" s="43"/>
      <c r="F51" s="9"/>
      <c r="G51" s="53"/>
      <c r="H51" s="56"/>
    </row>
    <row r="52" spans="1:8" ht="15" customHeight="1" x14ac:dyDescent="0.35">
      <c r="A52" s="41" t="s">
        <v>6</v>
      </c>
      <c r="B52" s="42"/>
      <c r="C52" s="42"/>
      <c r="D52" s="42"/>
      <c r="E52" s="43"/>
      <c r="F52" s="9"/>
      <c r="G52" s="53"/>
      <c r="H52" s="56"/>
    </row>
    <row r="53" spans="1:8" x14ac:dyDescent="0.35">
      <c r="A53" s="41"/>
      <c r="B53" s="108">
        <v>71661</v>
      </c>
      <c r="C53" s="109" t="s">
        <v>83</v>
      </c>
      <c r="D53" s="92"/>
      <c r="E53" s="96"/>
      <c r="F53" s="9"/>
      <c r="G53" s="95"/>
      <c r="H53" s="56"/>
    </row>
    <row r="54" spans="1:8" ht="15" customHeight="1" x14ac:dyDescent="0.35">
      <c r="A54" s="41" t="s">
        <v>2</v>
      </c>
      <c r="B54" s="89"/>
      <c r="C54" s="42"/>
      <c r="D54" s="42"/>
      <c r="E54" s="43"/>
      <c r="F54" s="9"/>
      <c r="G54" s="53"/>
      <c r="H54" s="56"/>
    </row>
    <row r="55" spans="1:8" ht="15" customHeight="1" x14ac:dyDescent="0.35">
      <c r="A55" s="41" t="s">
        <v>3</v>
      </c>
      <c r="B55" s="89"/>
      <c r="C55" s="42"/>
      <c r="D55" s="42"/>
      <c r="E55" s="43"/>
      <c r="F55" s="9"/>
      <c r="G55" s="53"/>
      <c r="H55" s="56"/>
    </row>
    <row r="56" spans="1:8" ht="15" customHeight="1" x14ac:dyDescent="0.35">
      <c r="A56" s="41" t="s">
        <v>4</v>
      </c>
      <c r="B56" s="89"/>
      <c r="C56" s="42"/>
      <c r="D56" s="42"/>
      <c r="E56" s="43"/>
      <c r="F56" s="9"/>
      <c r="G56" s="53"/>
      <c r="H56" s="56"/>
    </row>
    <row r="57" spans="1:8" x14ac:dyDescent="0.35">
      <c r="A57" s="41"/>
      <c r="B57" s="108">
        <v>71662</v>
      </c>
      <c r="C57" s="109" t="s">
        <v>84</v>
      </c>
      <c r="D57" s="92"/>
      <c r="E57" s="96"/>
      <c r="F57" s="9"/>
      <c r="G57" s="95"/>
      <c r="H57" s="56"/>
    </row>
    <row r="58" spans="1:8" ht="15" customHeight="1" x14ac:dyDescent="0.35">
      <c r="A58" s="41" t="s">
        <v>2</v>
      </c>
      <c r="B58" s="89"/>
      <c r="C58" s="42"/>
      <c r="D58" s="42"/>
      <c r="E58" s="43"/>
      <c r="F58" s="9"/>
      <c r="G58" s="53"/>
      <c r="H58" s="56"/>
    </row>
    <row r="59" spans="1:8" ht="15" customHeight="1" x14ac:dyDescent="0.35">
      <c r="A59" s="41" t="s">
        <v>3</v>
      </c>
      <c r="B59" s="89"/>
      <c r="C59" s="42"/>
      <c r="D59" s="42"/>
      <c r="E59" s="43"/>
      <c r="F59" s="9"/>
      <c r="G59" s="53"/>
      <c r="H59" s="56"/>
    </row>
    <row r="60" spans="1:8" ht="15" customHeight="1" x14ac:dyDescent="0.35">
      <c r="A60" s="41" t="s">
        <v>4</v>
      </c>
      <c r="B60" s="89"/>
      <c r="C60" s="42"/>
      <c r="D60" s="42"/>
      <c r="E60" s="43"/>
      <c r="F60" s="9"/>
      <c r="G60" s="53"/>
      <c r="H60" s="56"/>
    </row>
    <row r="61" spans="1:8" x14ac:dyDescent="0.35">
      <c r="A61" s="41"/>
      <c r="B61" s="108">
        <v>71663</v>
      </c>
      <c r="C61" s="109" t="s">
        <v>85</v>
      </c>
      <c r="D61" s="92"/>
      <c r="E61" s="96"/>
      <c r="F61" s="9"/>
      <c r="G61" s="95"/>
      <c r="H61" s="56"/>
    </row>
    <row r="62" spans="1:8" ht="15" customHeight="1" x14ac:dyDescent="0.35">
      <c r="A62" s="41" t="s">
        <v>2</v>
      </c>
      <c r="B62" s="89"/>
      <c r="C62" s="42"/>
      <c r="D62" s="42"/>
      <c r="E62" s="43"/>
      <c r="F62" s="9"/>
      <c r="G62" s="53"/>
      <c r="H62" s="56"/>
    </row>
    <row r="63" spans="1:8" ht="15" customHeight="1" x14ac:dyDescent="0.35">
      <c r="A63" s="41" t="s">
        <v>3</v>
      </c>
      <c r="B63" s="89"/>
      <c r="C63" s="42"/>
      <c r="D63" s="42"/>
      <c r="E63" s="43"/>
      <c r="F63" s="9"/>
      <c r="G63" s="53"/>
      <c r="H63" s="56"/>
    </row>
    <row r="64" spans="1:8" ht="15" customHeight="1" x14ac:dyDescent="0.35">
      <c r="A64" s="41" t="s">
        <v>4</v>
      </c>
      <c r="B64" s="89"/>
      <c r="C64" s="42"/>
      <c r="D64" s="42"/>
      <c r="E64" s="43"/>
      <c r="F64" s="9"/>
      <c r="G64" s="53"/>
      <c r="H64" s="56"/>
    </row>
    <row r="65" spans="1:8" x14ac:dyDescent="0.35">
      <c r="A65" s="41"/>
      <c r="B65" s="108">
        <v>71664</v>
      </c>
      <c r="C65" s="109" t="s">
        <v>82</v>
      </c>
      <c r="D65" s="92"/>
      <c r="E65" s="96"/>
      <c r="F65" s="9"/>
      <c r="G65" s="95"/>
      <c r="H65" s="56"/>
    </row>
    <row r="66" spans="1:8" ht="15" customHeight="1" x14ac:dyDescent="0.35">
      <c r="A66" s="41" t="s">
        <v>2</v>
      </c>
      <c r="B66" s="89"/>
      <c r="C66" s="42"/>
      <c r="D66" s="42"/>
      <c r="E66" s="43"/>
      <c r="F66" s="9"/>
      <c r="G66" s="53"/>
      <c r="H66" s="56"/>
    </row>
    <row r="67" spans="1:8" ht="15" customHeight="1" x14ac:dyDescent="0.35">
      <c r="A67" s="41" t="s">
        <v>3</v>
      </c>
      <c r="B67" s="89"/>
      <c r="C67" s="42"/>
      <c r="D67" s="42"/>
      <c r="E67" s="43"/>
      <c r="F67" s="9"/>
      <c r="G67" s="53"/>
      <c r="H67" s="56"/>
    </row>
    <row r="68" spans="1:8" ht="15" customHeight="1" x14ac:dyDescent="0.35">
      <c r="A68" s="41" t="s">
        <v>4</v>
      </c>
      <c r="B68" s="89"/>
      <c r="C68" s="42"/>
      <c r="D68" s="42"/>
      <c r="E68" s="43"/>
      <c r="F68" s="9"/>
      <c r="G68" s="53"/>
      <c r="H68" s="56"/>
    </row>
    <row r="69" spans="1:8" ht="25" customHeight="1" x14ac:dyDescent="0.35">
      <c r="A69" s="44">
        <v>4500</v>
      </c>
      <c r="B69" s="48" t="s">
        <v>26</v>
      </c>
      <c r="C69" s="49"/>
      <c r="D69" s="49"/>
      <c r="E69" s="51" t="s">
        <v>27</v>
      </c>
      <c r="F69" s="16"/>
      <c r="G69" s="55" t="s">
        <v>54</v>
      </c>
      <c r="H69" s="66" t="str">
        <f>IF(SUMIFS(E70:E71,G70:G71,"&lt;=4",G70:G71,"&gt;=1")&gt;=3,"ja","nein")</f>
        <v>nein</v>
      </c>
    </row>
    <row r="70" spans="1:8" ht="15" customHeight="1" x14ac:dyDescent="0.35">
      <c r="A70" s="41"/>
      <c r="B70" s="93">
        <v>86000</v>
      </c>
      <c r="C70" s="47"/>
      <c r="D70" s="42"/>
      <c r="E70" s="43">
        <v>3</v>
      </c>
      <c r="F70" s="9"/>
      <c r="G70" s="53"/>
      <c r="H70" s="56"/>
    </row>
    <row r="71" spans="1:8" ht="15" customHeight="1" x14ac:dyDescent="0.35">
      <c r="A71" s="41"/>
      <c r="B71" s="94">
        <v>72377</v>
      </c>
      <c r="C71" s="47"/>
      <c r="D71" s="75" t="s">
        <v>79</v>
      </c>
      <c r="E71" s="43">
        <v>3</v>
      </c>
      <c r="F71" s="9"/>
      <c r="G71" s="53"/>
      <c r="H71" s="54"/>
    </row>
    <row r="72" spans="1:8" ht="25" customHeight="1" x14ac:dyDescent="0.35">
      <c r="A72" s="44">
        <v>8000</v>
      </c>
      <c r="B72" s="48" t="s">
        <v>30</v>
      </c>
      <c r="C72" s="49"/>
      <c r="D72" s="49"/>
      <c r="E72" s="51" t="s">
        <v>31</v>
      </c>
      <c r="F72" s="14"/>
      <c r="G72" s="55" t="s">
        <v>54</v>
      </c>
      <c r="H72" s="66" t="str">
        <f>IF(SUMIFS(E73,G73,"&lt;=4",G73,"&gt;=1")=30,"ja","nein")</f>
        <v>nein</v>
      </c>
    </row>
    <row r="73" spans="1:8" ht="15" customHeight="1" x14ac:dyDescent="0.35">
      <c r="A73" s="41"/>
      <c r="B73" s="45">
        <v>80000</v>
      </c>
      <c r="C73" s="45">
        <v>88888</v>
      </c>
      <c r="D73" s="64" t="s">
        <v>9</v>
      </c>
      <c r="E73" s="41">
        <v>30</v>
      </c>
      <c r="F73" s="9"/>
      <c r="G73" s="53"/>
      <c r="H73" s="54"/>
    </row>
    <row r="74" spans="1:8" x14ac:dyDescent="0.35">
      <c r="A74" s="9"/>
      <c r="B74" s="10"/>
      <c r="C74" s="10"/>
      <c r="D74" s="11"/>
      <c r="E74" s="9"/>
      <c r="F74" s="9"/>
      <c r="G74" s="57"/>
      <c r="H74" s="58"/>
    </row>
    <row r="75" spans="1:8" x14ac:dyDescent="0.35">
      <c r="A75" s="1" t="s">
        <v>10</v>
      </c>
      <c r="G75" s="57"/>
      <c r="H75" s="58"/>
    </row>
    <row r="76" spans="1:8" ht="15" customHeight="1" x14ac:dyDescent="0.35">
      <c r="A76" s="41" t="s">
        <v>2</v>
      </c>
      <c r="B76" s="42"/>
      <c r="C76" s="42"/>
      <c r="D76" s="42"/>
      <c r="E76" s="43"/>
      <c r="F76" s="9"/>
      <c r="G76" s="53"/>
      <c r="H76" s="58"/>
    </row>
    <row r="77" spans="1:8" ht="15" customHeight="1" x14ac:dyDescent="0.35">
      <c r="A77" s="41" t="s">
        <v>3</v>
      </c>
      <c r="B77" s="42"/>
      <c r="C77" s="42"/>
      <c r="D77" s="42"/>
      <c r="E77" s="43"/>
      <c r="F77" s="9"/>
      <c r="G77" s="53"/>
      <c r="H77" s="58"/>
    </row>
    <row r="78" spans="1:8" ht="15" customHeight="1" x14ac:dyDescent="0.35">
      <c r="A78" s="41" t="s">
        <v>4</v>
      </c>
      <c r="B78" s="42"/>
      <c r="C78" s="42"/>
      <c r="D78" s="42"/>
      <c r="E78" s="43"/>
      <c r="F78" s="9"/>
      <c r="G78" s="53"/>
      <c r="H78" s="58"/>
    </row>
    <row r="79" spans="1:8" ht="15" customHeight="1" x14ac:dyDescent="0.35">
      <c r="A79" s="41" t="s">
        <v>5</v>
      </c>
      <c r="B79" s="42"/>
      <c r="C79" s="42"/>
      <c r="D79" s="42"/>
      <c r="E79" s="43"/>
      <c r="F79" s="9"/>
      <c r="G79" s="53"/>
      <c r="H79" s="58"/>
    </row>
    <row r="80" spans="1:8" x14ac:dyDescent="0.35">
      <c r="A80" s="1" t="s">
        <v>16</v>
      </c>
      <c r="G80" s="57"/>
      <c r="H80" s="58"/>
    </row>
    <row r="81" spans="1:9" ht="15" customHeight="1" x14ac:dyDescent="0.35">
      <c r="A81" s="41" t="s">
        <v>2</v>
      </c>
      <c r="B81" s="42"/>
      <c r="C81" s="42"/>
      <c r="D81" s="42"/>
      <c r="E81" s="43"/>
      <c r="F81" s="9"/>
      <c r="G81" s="59"/>
      <c r="H81" s="58"/>
    </row>
    <row r="82" spans="1:9" ht="15" customHeight="1" x14ac:dyDescent="0.35">
      <c r="A82" s="41" t="s">
        <v>3</v>
      </c>
      <c r="B82" s="42"/>
      <c r="C82" s="42"/>
      <c r="D82" s="42"/>
      <c r="E82" s="43"/>
      <c r="F82" s="9"/>
      <c r="G82" s="59"/>
      <c r="H82" s="58"/>
    </row>
    <row r="83" spans="1:9" ht="15" customHeight="1" x14ac:dyDescent="0.35">
      <c r="A83" s="41" t="s">
        <v>4</v>
      </c>
      <c r="B83" s="42"/>
      <c r="C83" s="42"/>
      <c r="D83" s="42"/>
      <c r="E83" s="43"/>
      <c r="F83" s="9"/>
      <c r="G83" s="59"/>
      <c r="H83" s="58"/>
    </row>
    <row r="84" spans="1:9" ht="15" customHeight="1" x14ac:dyDescent="0.35">
      <c r="A84" s="41" t="s">
        <v>5</v>
      </c>
      <c r="B84" s="42"/>
      <c r="C84" s="42"/>
      <c r="D84" s="42"/>
      <c r="E84" s="43"/>
      <c r="F84" s="9"/>
      <c r="G84" s="59"/>
      <c r="H84" s="58"/>
    </row>
    <row r="85" spans="1:9" x14ac:dyDescent="0.35">
      <c r="A85" s="1"/>
      <c r="D85" s="7"/>
      <c r="G85" s="60" t="str">
        <f>IF(G86&gt;0,SUM(SUMPRODUCT(E20:E22,G20:G22),SUMPRODUCT(E24:E26,G24:G26),SUMPRODUCT(E28:E29,G28:G29),SUMPRODUCT(E33:E39,G33:G39),SUMPRODUCT(E70:E71,G70:G71),SUMPRODUCT(E72:E73,G72:G73))/G86,"")</f>
        <v/>
      </c>
      <c r="H85" s="61" t="s">
        <v>24</v>
      </c>
    </row>
    <row r="86" spans="1:9" x14ac:dyDescent="0.35">
      <c r="A86" s="1"/>
      <c r="D86" s="7"/>
      <c r="G86" s="62">
        <f>SUMIFS(E20:E22,G20:G22,"&lt;=4",G20:G22,"&gt;=1")+SUMIFS(E24:E26,G24:G26,"&lt;=4",G24:G26,"&gt;=1")+SUMIFS(E29,G29,"&lt;=4",G29,"&gt;=1")+SUMIFS(E33:E39,G33:G39,"&lt;=4",G33:G39,"&gt;=1")+SUMIFS(E70:E71,G70:G71,"&lt;=4",G70:G71,"&gt;=1")+SUMIFS(E73,G73,"&lt;=4",G73,"&gt;=1")</f>
        <v>0</v>
      </c>
      <c r="H86" s="61" t="s">
        <v>33</v>
      </c>
    </row>
    <row r="87" spans="1:9" x14ac:dyDescent="0.35">
      <c r="A87" s="1" t="s">
        <v>17</v>
      </c>
      <c r="G87" s="62">
        <f>SUMIFS(E20:E22,G20:G22,"&lt;=4",G20:G22,"&gt;=1")+SUMIFS(E24:E26,G24:G26,"&lt;=4",G24:G26,"&gt;=1")+SUMIFS(E28,G28,"ub")+SUMIFS(E29,G29,"&lt;=4",G29,"&gt;=1")+SUMIFS(E33:E39,G33:G39,"&lt;=4",G33:G39,"&gt;=1")+SUMIFS(E33:E39,G33:G39,"ub")+SUMIFS(E42:E45,G42:G45,"&lt;=4",G42:G45,"&gt;=1")+SUMIFS(E42:E45,G42:G45,"ub")+SUMIFS(E48:E68,G48:G68,"&lt;=4",G48:G68,"&gt;=1")+SUMIFS(E48:E68,G48:G68,"ub")+SUMIFS(E70:E71,G70:G71,"&lt;=4",G70:G71,"&gt;=1")+SUMIFS(E73,G73,"&lt;=4",G73,"&gt;=1")</f>
        <v>0</v>
      </c>
      <c r="H87" s="61" t="s">
        <v>34</v>
      </c>
      <c r="I87" s="8"/>
    </row>
    <row r="88" spans="1:9" ht="18.5" x14ac:dyDescent="0.35">
      <c r="A88" s="3" t="s">
        <v>18</v>
      </c>
      <c r="G88" s="63" t="str">
        <f>IF(ISNUMBER(G85),IF((G85-INT(G85*10)/10)=0.05,(ROUND(G85,1)-0.1),ROUND(G85,1)),"")</f>
        <v/>
      </c>
      <c r="H88" s="61" t="s">
        <v>35</v>
      </c>
    </row>
    <row r="89" spans="1:9" ht="7" customHeight="1" x14ac:dyDescent="0.35">
      <c r="A89" s="1"/>
      <c r="G89" s="24"/>
    </row>
    <row r="90" spans="1:9" ht="15.5" x14ac:dyDescent="0.35">
      <c r="A90" s="4" t="s">
        <v>19</v>
      </c>
    </row>
    <row r="91" spans="1:9" ht="30" customHeight="1" x14ac:dyDescent="0.35">
      <c r="A91" s="120" t="s">
        <v>20</v>
      </c>
      <c r="B91" s="120"/>
      <c r="C91" s="120"/>
      <c r="D91" s="120"/>
      <c r="E91" s="120"/>
      <c r="F91" s="101"/>
    </row>
    <row r="92" spans="1:9" ht="14.65" customHeight="1" x14ac:dyDescent="0.35">
      <c r="A92" s="33" t="s">
        <v>21</v>
      </c>
      <c r="B92" s="34"/>
      <c r="C92" s="34"/>
      <c r="D92" s="34"/>
      <c r="E92" s="35"/>
      <c r="F92" s="17"/>
    </row>
    <row r="93" spans="1:9" ht="50.15" customHeight="1" x14ac:dyDescent="0.35">
      <c r="A93" s="36" t="s">
        <v>22</v>
      </c>
      <c r="B93" s="37"/>
      <c r="C93" s="37"/>
      <c r="D93" s="37" t="s">
        <v>23</v>
      </c>
      <c r="E93" s="38"/>
      <c r="F93" s="18"/>
    </row>
  </sheetData>
  <sheetProtection sheet="1" objects="1" scenarios="1" insertRows="0" selectLockedCells="1"/>
  <mergeCells count="12">
    <mergeCell ref="A91:E91"/>
    <mergeCell ref="B31:D31"/>
    <mergeCell ref="B32:C32"/>
    <mergeCell ref="B36:C36"/>
    <mergeCell ref="B30:D30"/>
    <mergeCell ref="B47:D47"/>
    <mergeCell ref="C41:D41"/>
    <mergeCell ref="A4:E4"/>
    <mergeCell ref="A7:E7"/>
    <mergeCell ref="A8:E8"/>
    <mergeCell ref="A10:E10"/>
    <mergeCell ref="A16:E16"/>
  </mergeCells>
  <conditionalFormatting sqref="I20">
    <cfRule type="containsText" dxfId="126" priority="208" operator="containsText" text="u">
      <formula>NOT(ISERROR(SEARCH("u",I20)))</formula>
    </cfRule>
  </conditionalFormatting>
  <conditionalFormatting sqref="H19 H30:H31">
    <cfRule type="containsText" dxfId="125" priority="199" operator="containsText" text="ja">
      <formula>NOT(ISERROR(SEARCH("ja",H19)))</formula>
    </cfRule>
  </conditionalFormatting>
  <conditionalFormatting sqref="H27">
    <cfRule type="containsText" dxfId="124" priority="198" operator="containsText" text="ja">
      <formula>NOT(ISERROR(SEARCH("ja",H27)))</formula>
    </cfRule>
  </conditionalFormatting>
  <conditionalFormatting sqref="H40">
    <cfRule type="containsText" dxfId="123" priority="196" operator="containsText" text="ja">
      <formula>NOT(ISERROR(SEARCH("ja",H40)))</formula>
    </cfRule>
  </conditionalFormatting>
  <conditionalFormatting sqref="H46">
    <cfRule type="containsText" dxfId="122" priority="195" operator="containsText" text="ja">
      <formula>NOT(ISERROR(SEARCH("ja",H46)))</formula>
    </cfRule>
  </conditionalFormatting>
  <conditionalFormatting sqref="H69">
    <cfRule type="containsText" dxfId="121" priority="194" operator="containsText" text="ja">
      <formula>NOT(ISERROR(SEARCH("ja",H69)))</formula>
    </cfRule>
  </conditionalFormatting>
  <conditionalFormatting sqref="H72">
    <cfRule type="containsText" dxfId="120" priority="193" operator="containsText" text="ja">
      <formula>NOT(ISERROR(SEARCH("ja",H72)))</formula>
    </cfRule>
  </conditionalFormatting>
  <conditionalFormatting sqref="G33">
    <cfRule type="containsText" dxfId="119" priority="189" operator="containsText" text="ub">
      <formula>NOT(ISERROR(SEARCH("ub",G33)))</formula>
    </cfRule>
    <cfRule type="cellIs" dxfId="118" priority="190" operator="between">
      <formula>0.99999999</formula>
      <formula>4.00000001</formula>
    </cfRule>
    <cfRule type="cellIs" dxfId="117" priority="191" operator="greaterThan">
      <formula>4</formula>
    </cfRule>
    <cfRule type="cellIs" dxfId="116" priority="192" operator="lessThan">
      <formula>1</formula>
    </cfRule>
  </conditionalFormatting>
  <conditionalFormatting sqref="G34">
    <cfRule type="containsText" dxfId="115" priority="185" operator="containsText" text="ub">
      <formula>NOT(ISERROR(SEARCH("ub",G34)))</formula>
    </cfRule>
    <cfRule type="cellIs" dxfId="114" priority="186" operator="between">
      <formula>0.99999999</formula>
      <formula>4.00000001</formula>
    </cfRule>
    <cfRule type="cellIs" dxfId="113" priority="187" operator="greaterThan">
      <formula>4</formula>
    </cfRule>
    <cfRule type="cellIs" dxfId="112" priority="188" operator="lessThan">
      <formula>1</formula>
    </cfRule>
  </conditionalFormatting>
  <conditionalFormatting sqref="G35">
    <cfRule type="containsText" dxfId="111" priority="181" operator="containsText" text="ub">
      <formula>NOT(ISERROR(SEARCH("ub",G35)))</formula>
    </cfRule>
    <cfRule type="cellIs" dxfId="110" priority="182" operator="between">
      <formula>0.99999999</formula>
      <formula>4.00000001</formula>
    </cfRule>
    <cfRule type="cellIs" dxfId="109" priority="183" operator="greaterThan">
      <formula>4</formula>
    </cfRule>
    <cfRule type="cellIs" dxfId="108" priority="184" operator="lessThan">
      <formula>1</formula>
    </cfRule>
  </conditionalFormatting>
  <conditionalFormatting sqref="G37">
    <cfRule type="containsText" dxfId="107" priority="177" operator="containsText" text="ub">
      <formula>NOT(ISERROR(SEARCH("ub",G37)))</formula>
    </cfRule>
    <cfRule type="cellIs" dxfId="106" priority="178" operator="between">
      <formula>0.99999999</formula>
      <formula>4.00000001</formula>
    </cfRule>
    <cfRule type="cellIs" dxfId="105" priority="179" operator="greaterThan">
      <formula>4</formula>
    </cfRule>
    <cfRule type="cellIs" dxfId="104" priority="180" operator="lessThan">
      <formula>1</formula>
    </cfRule>
  </conditionalFormatting>
  <conditionalFormatting sqref="G67">
    <cfRule type="containsText" dxfId="103" priority="170" operator="containsText" text="ub">
      <formula>NOT(ISERROR(SEARCH("ub",G67)))</formula>
    </cfRule>
    <cfRule type="cellIs" dxfId="102" priority="171" operator="between">
      <formula>0.99999999</formula>
      <formula>4.00000001</formula>
    </cfRule>
    <cfRule type="cellIs" dxfId="101" priority="172" operator="greaterThan">
      <formula>4</formula>
    </cfRule>
    <cfRule type="cellIs" dxfId="100" priority="173" operator="lessThan">
      <formula>1</formula>
    </cfRule>
  </conditionalFormatting>
  <conditionalFormatting sqref="G68">
    <cfRule type="containsText" dxfId="99" priority="166" operator="containsText" text="ub">
      <formula>NOT(ISERROR(SEARCH("ub",G68)))</formula>
    </cfRule>
    <cfRule type="cellIs" dxfId="98" priority="167" operator="between">
      <formula>0.99999999</formula>
      <formula>4.00000001</formula>
    </cfRule>
    <cfRule type="cellIs" dxfId="97" priority="168" operator="greaterThan">
      <formula>4</formula>
    </cfRule>
    <cfRule type="cellIs" dxfId="96" priority="169" operator="lessThan">
      <formula>1</formula>
    </cfRule>
  </conditionalFormatting>
  <conditionalFormatting sqref="G52">
    <cfRule type="containsText" dxfId="95" priority="162" operator="containsText" text="ub">
      <formula>NOT(ISERROR(SEARCH("ub",G52)))</formula>
    </cfRule>
    <cfRule type="cellIs" dxfId="94" priority="163" operator="between">
      <formula>0.99999999</formula>
      <formula>4.00000001</formula>
    </cfRule>
    <cfRule type="cellIs" dxfId="93" priority="164" operator="greaterThan">
      <formula>4</formula>
    </cfRule>
    <cfRule type="cellIs" dxfId="92" priority="165" operator="lessThan">
      <formula>1</formula>
    </cfRule>
  </conditionalFormatting>
  <conditionalFormatting sqref="G62">
    <cfRule type="containsText" dxfId="91" priority="151" operator="containsText" text="ub">
      <formula>NOT(ISERROR(SEARCH("ub",G62)))</formula>
    </cfRule>
    <cfRule type="cellIs" dxfId="90" priority="152" operator="between">
      <formula>0.99999999</formula>
      <formula>4.00000001</formula>
    </cfRule>
    <cfRule type="cellIs" dxfId="89" priority="153" operator="greaterThan">
      <formula>4</formula>
    </cfRule>
    <cfRule type="cellIs" dxfId="88" priority="154" operator="lessThan">
      <formula>1</formula>
    </cfRule>
  </conditionalFormatting>
  <conditionalFormatting sqref="G63">
    <cfRule type="containsText" dxfId="87" priority="147" operator="containsText" text="ub">
      <formula>NOT(ISERROR(SEARCH("ub",G63)))</formula>
    </cfRule>
    <cfRule type="cellIs" dxfId="86" priority="148" operator="between">
      <formula>0.99999999</formula>
      <formula>4.00000001</formula>
    </cfRule>
    <cfRule type="cellIs" dxfId="85" priority="149" operator="greaterThan">
      <formula>4</formula>
    </cfRule>
    <cfRule type="cellIs" dxfId="84" priority="150" operator="lessThan">
      <formula>1</formula>
    </cfRule>
  </conditionalFormatting>
  <conditionalFormatting sqref="G64">
    <cfRule type="containsText" dxfId="83" priority="143" operator="containsText" text="ub">
      <formula>NOT(ISERROR(SEARCH("ub",G64)))</formula>
    </cfRule>
    <cfRule type="cellIs" dxfId="82" priority="144" operator="between">
      <formula>0.99999999</formula>
      <formula>4.00000001</formula>
    </cfRule>
    <cfRule type="cellIs" dxfId="81" priority="145" operator="greaterThan">
      <formula>4</formula>
    </cfRule>
    <cfRule type="cellIs" dxfId="80" priority="146" operator="lessThan">
      <formula>1</formula>
    </cfRule>
  </conditionalFormatting>
  <conditionalFormatting sqref="G54">
    <cfRule type="containsText" dxfId="79" priority="127" operator="containsText" text="ub">
      <formula>NOT(ISERROR(SEARCH("ub",G54)))</formula>
    </cfRule>
    <cfRule type="cellIs" dxfId="78" priority="128" operator="between">
      <formula>0.99999999</formula>
      <formula>4.00000001</formula>
    </cfRule>
    <cfRule type="cellIs" dxfId="77" priority="129" operator="greaterThan">
      <formula>4</formula>
    </cfRule>
    <cfRule type="cellIs" dxfId="76" priority="130" operator="lessThan">
      <formula>1</formula>
    </cfRule>
  </conditionalFormatting>
  <conditionalFormatting sqref="G58">
    <cfRule type="containsText" dxfId="75" priority="139" operator="containsText" text="ub">
      <formula>NOT(ISERROR(SEARCH("ub",G58)))</formula>
    </cfRule>
    <cfRule type="cellIs" dxfId="74" priority="140" operator="between">
      <formula>0.99999999</formula>
      <formula>4.00000001</formula>
    </cfRule>
    <cfRule type="cellIs" dxfId="73" priority="141" operator="greaterThan">
      <formula>4</formula>
    </cfRule>
    <cfRule type="cellIs" dxfId="72" priority="142" operator="lessThan">
      <formula>1</formula>
    </cfRule>
  </conditionalFormatting>
  <conditionalFormatting sqref="G59">
    <cfRule type="containsText" dxfId="71" priority="135" operator="containsText" text="ub">
      <formula>NOT(ISERROR(SEARCH("ub",G59)))</formula>
    </cfRule>
    <cfRule type="cellIs" dxfId="70" priority="136" operator="between">
      <formula>0.99999999</formula>
      <formula>4.00000001</formula>
    </cfRule>
    <cfRule type="cellIs" dxfId="69" priority="137" operator="greaterThan">
      <formula>4</formula>
    </cfRule>
    <cfRule type="cellIs" dxfId="68" priority="138" operator="lessThan">
      <formula>1</formula>
    </cfRule>
  </conditionalFormatting>
  <conditionalFormatting sqref="G60">
    <cfRule type="containsText" dxfId="67" priority="131" operator="containsText" text="ub">
      <formula>NOT(ISERROR(SEARCH("ub",G60)))</formula>
    </cfRule>
    <cfRule type="cellIs" dxfId="66" priority="132" operator="between">
      <formula>0.99999999</formula>
      <formula>4.00000001</formula>
    </cfRule>
    <cfRule type="cellIs" dxfId="65" priority="133" operator="greaterThan">
      <formula>4</formula>
    </cfRule>
    <cfRule type="cellIs" dxfId="64" priority="134" operator="lessThan">
      <formula>1</formula>
    </cfRule>
  </conditionalFormatting>
  <conditionalFormatting sqref="G66">
    <cfRule type="containsText" dxfId="63" priority="115" operator="containsText" text="ub">
      <formula>NOT(ISERROR(SEARCH("ub",G66)))</formula>
    </cfRule>
    <cfRule type="cellIs" dxfId="62" priority="116" operator="between">
      <formula>0.99999999</formula>
      <formula>4.00000001</formula>
    </cfRule>
    <cfRule type="cellIs" dxfId="61" priority="117" operator="greaterThan">
      <formula>4</formula>
    </cfRule>
    <cfRule type="cellIs" dxfId="60" priority="118" operator="lessThan">
      <formula>1</formula>
    </cfRule>
  </conditionalFormatting>
  <conditionalFormatting sqref="G55">
    <cfRule type="containsText" dxfId="59" priority="123" operator="containsText" text="ub">
      <formula>NOT(ISERROR(SEARCH("ub",G55)))</formula>
    </cfRule>
    <cfRule type="cellIs" dxfId="58" priority="124" operator="between">
      <formula>0.99999999</formula>
      <formula>4.00000001</formula>
    </cfRule>
    <cfRule type="cellIs" dxfId="57" priority="125" operator="greaterThan">
      <formula>4</formula>
    </cfRule>
    <cfRule type="cellIs" dxfId="56" priority="126" operator="lessThan">
      <formula>1</formula>
    </cfRule>
  </conditionalFormatting>
  <conditionalFormatting sqref="G56">
    <cfRule type="containsText" dxfId="55" priority="119" operator="containsText" text="ub">
      <formula>NOT(ISERROR(SEARCH("ub",G56)))</formula>
    </cfRule>
    <cfRule type="cellIs" dxfId="54" priority="120" operator="between">
      <formula>0.99999999</formula>
      <formula>4.00000001</formula>
    </cfRule>
    <cfRule type="cellIs" dxfId="53" priority="121" operator="greaterThan">
      <formula>4</formula>
    </cfRule>
    <cfRule type="cellIs" dxfId="52" priority="122" operator="lessThan">
      <formula>1</formula>
    </cfRule>
  </conditionalFormatting>
  <conditionalFormatting sqref="G50">
    <cfRule type="containsText" dxfId="51" priority="103" operator="containsText" text="ub">
      <formula>NOT(ISERROR(SEARCH("ub",G50)))</formula>
    </cfRule>
    <cfRule type="cellIs" dxfId="50" priority="104" operator="between">
      <formula>0.99999999</formula>
      <formula>4.00000001</formula>
    </cfRule>
    <cfRule type="cellIs" dxfId="49" priority="105" operator="greaterThan">
      <formula>4</formula>
    </cfRule>
    <cfRule type="cellIs" dxfId="48" priority="106" operator="lessThan">
      <formula>1</formula>
    </cfRule>
  </conditionalFormatting>
  <conditionalFormatting sqref="G49">
    <cfRule type="containsText" dxfId="47" priority="107" operator="containsText" text="ub">
      <formula>NOT(ISERROR(SEARCH("ub",G49)))</formula>
    </cfRule>
    <cfRule type="cellIs" dxfId="46" priority="108" operator="between">
      <formula>0.99999999</formula>
      <formula>4.00000001</formula>
    </cfRule>
    <cfRule type="cellIs" dxfId="45" priority="109" operator="greaterThan">
      <formula>4</formula>
    </cfRule>
    <cfRule type="cellIs" dxfId="44" priority="110" operator="lessThan">
      <formula>1</formula>
    </cfRule>
  </conditionalFormatting>
  <conditionalFormatting sqref="G51">
    <cfRule type="containsText" dxfId="43" priority="99" operator="containsText" text="ub">
      <formula>NOT(ISERROR(SEARCH("ub",G51)))</formula>
    </cfRule>
    <cfRule type="cellIs" dxfId="42" priority="100" operator="between">
      <formula>0.99999999</formula>
      <formula>4.00000001</formula>
    </cfRule>
    <cfRule type="cellIs" dxfId="41" priority="101" operator="greaterThan">
      <formula>4</formula>
    </cfRule>
    <cfRule type="cellIs" dxfId="40" priority="102" operator="lessThan">
      <formula>1</formula>
    </cfRule>
  </conditionalFormatting>
  <conditionalFormatting sqref="G73">
    <cfRule type="cellIs" dxfId="39" priority="94" operator="greaterThan">
      <formula>4</formula>
    </cfRule>
    <cfRule type="cellIs" dxfId="38" priority="95" operator="lessThan">
      <formula>1</formula>
    </cfRule>
  </conditionalFormatting>
  <conditionalFormatting sqref="G73">
    <cfRule type="cellIs" dxfId="37" priority="93" operator="between">
      <formula>0.99999999</formula>
      <formula>4.00000001</formula>
    </cfRule>
  </conditionalFormatting>
  <conditionalFormatting sqref="G76:G79">
    <cfRule type="containsText" dxfId="36" priority="89" operator="containsText" text="ub">
      <formula>NOT(ISERROR(SEARCH("ub",G76)))</formula>
    </cfRule>
    <cfRule type="cellIs" dxfId="35" priority="90" operator="between">
      <formula>0.99999999</formula>
      <formula>4.00000001</formula>
    </cfRule>
    <cfRule type="cellIs" dxfId="34" priority="91" operator="greaterThan">
      <formula>4</formula>
    </cfRule>
    <cfRule type="cellIs" dxfId="33" priority="92" operator="lessThan">
      <formula>1</formula>
    </cfRule>
  </conditionalFormatting>
  <conditionalFormatting sqref="I24">
    <cfRule type="containsText" dxfId="32" priority="82" operator="containsText" text="u">
      <formula>NOT(ISERROR(SEARCH("u",I24)))</formula>
    </cfRule>
  </conditionalFormatting>
  <conditionalFormatting sqref="H23">
    <cfRule type="containsText" dxfId="31" priority="79" operator="containsText" text="ja">
      <formula>NOT(ISERROR(SEARCH("ja",H23)))</formula>
    </cfRule>
  </conditionalFormatting>
  <conditionalFormatting sqref="I21">
    <cfRule type="containsText" dxfId="30" priority="78" operator="containsText" text="u">
      <formula>NOT(ISERROR(SEARCH("u",I21)))</formula>
    </cfRule>
  </conditionalFormatting>
  <conditionalFormatting sqref="I22">
    <cfRule type="containsText" dxfId="29" priority="75" operator="containsText" text="u">
      <formula>NOT(ISERROR(SEARCH("u",I22)))</formula>
    </cfRule>
  </conditionalFormatting>
  <conditionalFormatting sqref="G29">
    <cfRule type="cellIs" dxfId="28" priority="68" operator="greaterThan">
      <formula>4</formula>
    </cfRule>
    <cfRule type="cellIs" dxfId="27" priority="69" operator="lessThan">
      <formula>1</formula>
    </cfRule>
  </conditionalFormatting>
  <conditionalFormatting sqref="G29">
    <cfRule type="cellIs" dxfId="26" priority="67" operator="between">
      <formula>0.99999999</formula>
      <formula>4.00000001</formula>
    </cfRule>
  </conditionalFormatting>
  <conditionalFormatting sqref="G38">
    <cfRule type="containsText" dxfId="25" priority="63" operator="containsText" text="ub">
      <formula>NOT(ISERROR(SEARCH("ub",G38)))</formula>
    </cfRule>
    <cfRule type="cellIs" dxfId="24" priority="64" operator="between">
      <formula>0.99999999</formula>
      <formula>4.00000001</formula>
    </cfRule>
    <cfRule type="cellIs" dxfId="23" priority="65" operator="greaterThan">
      <formula>4</formula>
    </cfRule>
    <cfRule type="cellIs" dxfId="22" priority="66" operator="lessThan">
      <formula>1</formula>
    </cfRule>
  </conditionalFormatting>
  <conditionalFormatting sqref="G39">
    <cfRule type="containsText" dxfId="21" priority="59" operator="containsText" text="ub">
      <formula>NOT(ISERROR(SEARCH("ub",G39)))</formula>
    </cfRule>
    <cfRule type="cellIs" dxfId="20" priority="60" operator="between">
      <formula>0.99999999</formula>
      <formula>4.00000001</formula>
    </cfRule>
    <cfRule type="cellIs" dxfId="19" priority="61" operator="greaterThan">
      <formula>4</formula>
    </cfRule>
    <cfRule type="cellIs" dxfId="18" priority="62" operator="lessThan">
      <formula>1</formula>
    </cfRule>
  </conditionalFormatting>
  <conditionalFormatting sqref="I26">
    <cfRule type="containsText" dxfId="17" priority="58" operator="containsText" text="u">
      <formula>NOT(ISERROR(SEARCH("u",I26)))</formula>
    </cfRule>
  </conditionalFormatting>
  <conditionalFormatting sqref="I25">
    <cfRule type="containsText" dxfId="16" priority="55" operator="containsText" text="u">
      <formula>NOT(ISERROR(SEARCH("u",I25)))</formula>
    </cfRule>
  </conditionalFormatting>
  <conditionalFormatting sqref="G24:G26">
    <cfRule type="containsText" dxfId="15" priority="30" operator="containsText" text="ub">
      <formula>NOT(ISERROR(SEARCH("ub",G24)))</formula>
    </cfRule>
    <cfRule type="cellIs" dxfId="14" priority="31" operator="between">
      <formula>0.99999999</formula>
      <formula>4.00000001</formula>
    </cfRule>
    <cfRule type="cellIs" dxfId="13" priority="32" operator="greaterThan">
      <formula>4</formula>
    </cfRule>
    <cfRule type="cellIs" dxfId="12" priority="33" operator="lessThan">
      <formula>1</formula>
    </cfRule>
  </conditionalFormatting>
  <conditionalFormatting sqref="G28">
    <cfRule type="containsText" dxfId="11" priority="26" operator="containsText" text="ub">
      <formula>NOT(ISERROR(SEARCH("ub",G28)))</formula>
    </cfRule>
    <cfRule type="cellIs" dxfId="10" priority="28" operator="notEqual">
      <formula>"ub"</formula>
    </cfRule>
  </conditionalFormatting>
  <conditionalFormatting sqref="G20:G22">
    <cfRule type="cellIs" dxfId="9" priority="23" operator="between">
      <formula>0.99999999</formula>
      <formula>4.00000001</formula>
    </cfRule>
    <cfRule type="cellIs" dxfId="8" priority="24" operator="greaterThan">
      <formula>4</formula>
    </cfRule>
    <cfRule type="cellIs" dxfId="7" priority="25" operator="lessThan">
      <formula>1</formula>
    </cfRule>
  </conditionalFormatting>
  <conditionalFormatting sqref="G48:G52 G54:G56 G58:G60 G62:G64 G66:G68 G42:G45">
    <cfRule type="cellIs" dxfId="6" priority="114" operator="lessThan">
      <formula>1</formula>
    </cfRule>
  </conditionalFormatting>
  <conditionalFormatting sqref="G42:G45 G48:G52 G54:G56 G58:G60 G62:G64 G66:G68">
    <cfRule type="containsText" dxfId="5" priority="111" operator="containsText" text="ub">
      <formula>NOT(ISERROR(SEARCH("ub",G42)))</formula>
    </cfRule>
  </conditionalFormatting>
  <conditionalFormatting sqref="G42:G45 G48:G52 G54:G56 G58:G60 G62:G64 G66:G68">
    <cfRule type="cellIs" dxfId="4" priority="112" operator="between">
      <formula>0.99999999</formula>
      <formula>4.00000001</formula>
    </cfRule>
  </conditionalFormatting>
  <conditionalFormatting sqref="G42:G45 G48:G52 G54:G56 G58:G60 G62:G64 G66:G68">
    <cfRule type="cellIs" dxfId="3" priority="113" operator="greaterThan">
      <formula>4</formula>
    </cfRule>
  </conditionalFormatting>
  <conditionalFormatting sqref="G70:G71">
    <cfRule type="cellIs" dxfId="2" priority="2" operator="between">
      <formula>0.99999999</formula>
      <formula>4.00000001</formula>
    </cfRule>
    <cfRule type="cellIs" dxfId="1" priority="3" operator="greaterThan">
      <formula>4</formula>
    </cfRule>
    <cfRule type="cellIs" dxfId="0" priority="4" operator="lessThan">
      <formula>1</formula>
    </cfRule>
  </conditionalFormatting>
  <pageMargins left="0.98425196850393704" right="0.98425196850393704" top="0.59055118110236227" bottom="0.59055118110236227" header="0.31496062992125984" footer="0.31496062992125984"/>
  <pageSetup paperSize="9" scale="95" fitToHeight="2" orientation="portrait" horizontalDpi="1200" verticalDpi="1200" r:id="rId1"/>
  <rowBreaks count="1" manualBreakCount="1">
    <brk id="4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Physics M.Sc. (Physik B.Sc.)</vt:lpstr>
      <vt:lpstr>Physics M.Sc. (Wiphys B.Sc.)</vt:lpstr>
      <vt:lpstr>Wiphys M.Sc. (Physik B.Sc.)</vt:lpstr>
      <vt:lpstr>Wiphys M.Sc. (Wiphys B.Sc.)</vt:lpstr>
      <vt:lpstr>'Physics M.Sc. (Physik B.Sc.)'!Druckbereich</vt:lpstr>
      <vt:lpstr>'Physics M.Sc. (Wiphys B.Sc.)'!Druckbereich</vt:lpstr>
      <vt:lpstr>'Wiphys M.Sc. (Physik B.Sc.)'!Druckbereich</vt:lpstr>
      <vt:lpstr>'Wiphys M.Sc. (Wiphys B.Sc.)'!Druckbereich</vt:lpstr>
      <vt:lpstr>'Physics M.Sc. (Physik B.Sc.)'!Drucktitel</vt:lpstr>
      <vt:lpstr>'Physics M.Sc. (Wiphys B.Sc.)'!Drucktitel</vt:lpstr>
    </vt:vector>
  </TitlesOfParts>
  <Company>Ulm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Brackenhofer</dc:creator>
  <cp:lastModifiedBy>G. Brackenhofer</cp:lastModifiedBy>
  <cp:lastPrinted>2018-04-26T11:39:25Z</cp:lastPrinted>
  <dcterms:created xsi:type="dcterms:W3CDTF">2015-10-22T13:44:45Z</dcterms:created>
  <dcterms:modified xsi:type="dcterms:W3CDTF">2018-04-26T11:40:58Z</dcterms:modified>
</cp:coreProperties>
</file>