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Dez4\10_Abt4-1-Allgemein\Mt\Vollkosten-Trennungsrechnung\2026\Vorkalkulation\"/>
    </mc:Choice>
  </mc:AlternateContent>
  <xr:revisionPtr revIDLastSave="0" documentId="13_ncr:1_{5140E095-F081-4F67-B920-3A6DDECFF3A9}" xr6:coauthVersionLast="47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Kalkulationsschema-Seite1" sheetId="5" r:id="rId1"/>
    <sheet name="Kalkulationsschema-Seite2" sheetId="2" r:id="rId2"/>
    <sheet name="Entgelt- Gehaltstabellen" sheetId="3" state="hidden" r:id="rId3"/>
  </sheets>
  <definedNames>
    <definedName name="_xlnm.Print_Area" localSheetId="0">'Kalkulationsschema-Seite1'!$A$1:$G$75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5" l="1"/>
  <c r="K47" i="2" l="1"/>
  <c r="K32" i="2"/>
  <c r="K17" i="2"/>
  <c r="M42" i="2"/>
  <c r="M49" i="2" s="1"/>
  <c r="M27" i="2"/>
  <c r="M34" i="2" s="1"/>
  <c r="M12" i="2"/>
  <c r="M14" i="2" s="1"/>
  <c r="F60" i="2"/>
  <c r="M19" i="2" l="1"/>
  <c r="M44" i="2"/>
  <c r="M29" i="2"/>
  <c r="F16" i="5"/>
  <c r="G21" i="5"/>
  <c r="F21" i="5"/>
  <c r="G20" i="5"/>
  <c r="F20" i="5"/>
  <c r="G14" i="5"/>
  <c r="F14" i="5"/>
  <c r="G13" i="5"/>
  <c r="F13" i="5"/>
  <c r="G12" i="5"/>
  <c r="F12" i="5"/>
  <c r="F29" i="2"/>
  <c r="E30" i="2" s="1"/>
  <c r="F21" i="2"/>
  <c r="F16" i="2"/>
  <c r="F11" i="2"/>
  <c r="G23" i="5"/>
  <c r="F23" i="5"/>
  <c r="G22" i="5"/>
  <c r="F22" i="5"/>
  <c r="G34" i="5"/>
  <c r="F47" i="2"/>
  <c r="E48" i="2" s="1"/>
  <c r="F38" i="2"/>
  <c r="E39" i="2" s="1"/>
  <c r="F61" i="2"/>
  <c r="F65" i="2" s="1"/>
  <c r="G42" i="5" s="1"/>
  <c r="G62" i="5" l="1"/>
  <c r="M52" i="2"/>
  <c r="F54" i="2" s="1"/>
  <c r="G38" i="5" s="1"/>
  <c r="F52" i="2"/>
  <c r="F25" i="5"/>
  <c r="G25" i="5"/>
  <c r="G63" i="5" s="1"/>
  <c r="G44" i="5" l="1"/>
  <c r="G47" i="5" l="1"/>
  <c r="G46" i="5"/>
  <c r="G64" i="5" s="1"/>
  <c r="G49" i="5" l="1"/>
  <c r="G55" i="5" s="1"/>
  <c r="G57" i="5" s="1"/>
  <c r="G68" i="5"/>
  <c r="G66" i="5"/>
  <c r="G67" i="5"/>
  <c r="G65" i="5"/>
  <c r="F64" i="5" l="1"/>
  <c r="G69" i="5"/>
  <c r="G53" i="5"/>
  <c r="F65" i="5" s="1"/>
  <c r="F68" i="5" l="1"/>
  <c r="F67" i="5"/>
  <c r="F62" i="5"/>
  <c r="F73" i="5"/>
  <c r="F63" i="5"/>
  <c r="F66" i="5"/>
</calcChain>
</file>

<file path=xl/sharedStrings.xml><?xml version="1.0" encoding="utf-8"?>
<sst xmlns="http://schemas.openxmlformats.org/spreadsheetml/2006/main" count="291" uniqueCount="161">
  <si>
    <t>Projektbezeichnung:</t>
  </si>
  <si>
    <t>1. Personalkosten</t>
  </si>
  <si>
    <r>
      <t>Kosten</t>
    </r>
    <r>
      <rPr>
        <b/>
        <vertAlign val="superscript"/>
        <sz val="11"/>
        <rFont val="Arial"/>
        <family val="2"/>
      </rPr>
      <t>1</t>
    </r>
  </si>
  <si>
    <r>
      <t>Zuschlag</t>
    </r>
    <r>
      <rPr>
        <b/>
        <vertAlign val="superscript"/>
        <sz val="11"/>
        <rFont val="Arial"/>
        <family val="2"/>
      </rPr>
      <t>2</t>
    </r>
  </si>
  <si>
    <t>a) durch das Projekt finanzierte Drittmittel-Beschäftigte</t>
  </si>
  <si>
    <t>Gehaltsgruppe</t>
  </si>
  <si>
    <t>Monate</t>
  </si>
  <si>
    <t>E09</t>
  </si>
  <si>
    <t>-</t>
  </si>
  <si>
    <t>Hilfskräfte</t>
  </si>
  <si>
    <t>HiWi - geprüft</t>
  </si>
  <si>
    <r>
      <t>b) für das Projekt tätige Hochschulbeschäftigte</t>
    </r>
    <r>
      <rPr>
        <b/>
        <u/>
        <vertAlign val="superscript"/>
        <sz val="11"/>
        <rFont val="Arial"/>
        <family val="2"/>
      </rPr>
      <t xml:space="preserve">3 </t>
    </r>
    <r>
      <rPr>
        <b/>
        <u/>
        <sz val="11"/>
        <rFont val="Arial"/>
        <family val="2"/>
      </rPr>
      <t>(auf Stellen)</t>
    </r>
  </si>
  <si>
    <t>Stunden</t>
  </si>
  <si>
    <t>Professoren</t>
  </si>
  <si>
    <t>E10</t>
  </si>
  <si>
    <t>Summe</t>
  </si>
  <si>
    <t>2. Sachkosten</t>
  </si>
  <si>
    <t>Verbrauch / Material</t>
  </si>
  <si>
    <t>Reisen</t>
  </si>
  <si>
    <t>sonstige Sachausgaben</t>
  </si>
  <si>
    <t>Aufträge an Dritte / Unteraufträge</t>
  </si>
  <si>
    <t>4. Weitere Kosten (optional)</t>
  </si>
  <si>
    <t>Auswahlfeld</t>
  </si>
  <si>
    <t>Eingabefeld</t>
  </si>
  <si>
    <t>berechnetes Feld</t>
  </si>
  <si>
    <t>Enthaltene Zuschläge / Overheadkosten:</t>
  </si>
  <si>
    <t>Personalkosten (1.b)</t>
  </si>
  <si>
    <t>Zuschlag VwV-Kostenfestlegung</t>
  </si>
  <si>
    <t>Legende:</t>
  </si>
  <si>
    <t>VwV Kostenfestlegung</t>
  </si>
  <si>
    <t>für diesen Personenkreis müssen Zeitaufschriebe erstellt werden</t>
  </si>
  <si>
    <t>einwerbende Einrichtung</t>
  </si>
  <si>
    <t>hochschulinterne Rücklage für Bau- und Sanierungsmaßnahmen</t>
  </si>
  <si>
    <t>Strukturfond des Präsidiums für Anschubfinanzierungen, Forschungsgruppen, Forscherverbünden</t>
  </si>
  <si>
    <t>Overheadkosten verstehen sich inkl. Trennungsrechnungsgewinn</t>
  </si>
  <si>
    <t>Projektvorkalkulation - Seite 2</t>
  </si>
  <si>
    <t>3. Investitionen - Detailliste</t>
  </si>
  <si>
    <t>1)</t>
  </si>
  <si>
    <r>
      <t>Nutzungsdauer</t>
    </r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in Monaten</t>
    </r>
  </si>
  <si>
    <t>Projektdauer in Monaten</t>
  </si>
  <si>
    <t>jährliche Nutzungsdauer in Stunden**</t>
  </si>
  <si>
    <t>anrechenbarer Anteil</t>
  </si>
  <si>
    <t>2)</t>
  </si>
  <si>
    <t>3)</t>
  </si>
  <si>
    <t>4)</t>
  </si>
  <si>
    <t>5)</t>
  </si>
  <si>
    <t>4. Weitere Kosten (optional)  - Detailliste</t>
  </si>
  <si>
    <t>Anzahl</t>
  </si>
  <si>
    <t>spez. Kosten</t>
  </si>
  <si>
    <t xml:space="preserve">- Bezeichnung - </t>
  </si>
  <si>
    <t>Beamte</t>
  </si>
  <si>
    <t>Dienstbezüge</t>
  </si>
  <si>
    <t>Dienstbezüge - AG brutto</t>
  </si>
  <si>
    <t>Zuschlag</t>
  </si>
  <si>
    <t>Gesamt</t>
  </si>
  <si>
    <t>Jahr/12 Monate</t>
  </si>
  <si>
    <t>Stundensatz Personal</t>
  </si>
  <si>
    <t>Stundensatz Zuschlag</t>
  </si>
  <si>
    <t>mittlerer Dienst</t>
  </si>
  <si>
    <t>A07</t>
  </si>
  <si>
    <t>A08</t>
  </si>
  <si>
    <t>gehobener Dienst</t>
  </si>
  <si>
    <t>A11</t>
  </si>
  <si>
    <t>A12</t>
  </si>
  <si>
    <t>A13 gD</t>
  </si>
  <si>
    <t>höherer Dienst</t>
  </si>
  <si>
    <t>A13 hD</t>
  </si>
  <si>
    <t>A14</t>
  </si>
  <si>
    <t>A15</t>
  </si>
  <si>
    <t>A16</t>
  </si>
  <si>
    <t>E05</t>
  </si>
  <si>
    <t>E06</t>
  </si>
  <si>
    <t>E07</t>
  </si>
  <si>
    <t>E08</t>
  </si>
  <si>
    <t>E11</t>
  </si>
  <si>
    <t>E12</t>
  </si>
  <si>
    <t>E14</t>
  </si>
  <si>
    <t>E15</t>
  </si>
  <si>
    <t>C3</t>
  </si>
  <si>
    <t>C4</t>
  </si>
  <si>
    <t>W2</t>
  </si>
  <si>
    <t>W3</t>
  </si>
  <si>
    <t>HiWi</t>
  </si>
  <si>
    <t>HiWi - Studentisch</t>
  </si>
  <si>
    <t>wichtige Annahme:</t>
  </si>
  <si>
    <t>E13</t>
  </si>
  <si>
    <t>HiWi - studentisch</t>
  </si>
  <si>
    <t>Restkosten</t>
  </si>
  <si>
    <t>Drittmittelprojekt</t>
  </si>
  <si>
    <t>Nutzung von Geräten</t>
  </si>
  <si>
    <t xml:space="preserve">Investitionsausgaben </t>
  </si>
  <si>
    <t xml:space="preserve">- Gerätebezeichnung / Inventarnummer* - </t>
  </si>
  <si>
    <t>Gesamtsumme</t>
  </si>
  <si>
    <t>Summe Investitionsausgaben</t>
  </si>
  <si>
    <t>Summe Gerätenutzung</t>
  </si>
  <si>
    <t>Kostenstelle</t>
  </si>
  <si>
    <t>Übernahme durch</t>
  </si>
  <si>
    <t>3. Investitionsausgaben und Gerätenutzung (optional)</t>
  </si>
  <si>
    <t>zusätzliche Personalkosten</t>
  </si>
  <si>
    <t xml:space="preserve">- Gerätebezeichnung - </t>
  </si>
  <si>
    <t>Komplettfinanzierung</t>
  </si>
  <si>
    <t>6)</t>
  </si>
  <si>
    <t>Anteilige Finanzierung</t>
  </si>
  <si>
    <t>Forschungszulage</t>
  </si>
  <si>
    <t>Anteil</t>
  </si>
  <si>
    <t>Projektleiter/in</t>
  </si>
  <si>
    <t>Auftraggeber</t>
  </si>
  <si>
    <t>Projektlaufzeit</t>
  </si>
  <si>
    <r>
      <t>Kosten</t>
    </r>
    <r>
      <rPr>
        <vertAlign val="superscript"/>
        <sz val="11"/>
        <rFont val="Arial"/>
        <family val="2"/>
      </rPr>
      <t>1</t>
    </r>
  </si>
  <si>
    <r>
      <t>Zuschlag</t>
    </r>
    <r>
      <rPr>
        <vertAlign val="superscript"/>
        <sz val="11"/>
        <rFont val="Arial"/>
        <family val="2"/>
      </rPr>
      <t>2</t>
    </r>
  </si>
  <si>
    <r>
      <t>Hochschulbeschäftigte</t>
    </r>
    <r>
      <rPr>
        <vertAlign val="superscript"/>
        <sz val="11"/>
        <rFont val="Arial"/>
        <family val="2"/>
      </rPr>
      <t>3</t>
    </r>
  </si>
  <si>
    <r>
      <t>Institut</t>
    </r>
    <r>
      <rPr>
        <vertAlign val="superscript"/>
        <sz val="11"/>
        <rFont val="Arial"/>
        <family val="2"/>
      </rPr>
      <t>4</t>
    </r>
  </si>
  <si>
    <r>
      <t>Bau</t>
    </r>
    <r>
      <rPr>
        <vertAlign val="superscript"/>
        <sz val="11"/>
        <rFont val="Arial"/>
        <family val="2"/>
      </rPr>
      <t>5</t>
    </r>
  </si>
  <si>
    <r>
      <t>Präsidium</t>
    </r>
    <r>
      <rPr>
        <vertAlign val="superscript"/>
        <sz val="11"/>
        <rFont val="Arial"/>
        <family val="2"/>
      </rPr>
      <t>6</t>
    </r>
  </si>
  <si>
    <r>
      <t>Overheadkosten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</t>
    </r>
  </si>
  <si>
    <t>wissenschaftliches bzw. technisches Personal</t>
  </si>
  <si>
    <t>dito.</t>
  </si>
  <si>
    <t>Kosten (netto)</t>
  </si>
  <si>
    <t>Arbeitnehmer</t>
  </si>
  <si>
    <t>Beschäftigte: Personalnormsätze des Landes für KLR (speziel für Hochschulen) | Beamte: VwV Kostenfestlegung</t>
  </si>
  <si>
    <t>Umsatzsteuer (19%)</t>
  </si>
  <si>
    <t>Projektsumme (brutto)</t>
  </si>
  <si>
    <t>Gesamtkosten (netto)</t>
  </si>
  <si>
    <t>Projektsumme (netto)</t>
  </si>
  <si>
    <t>auf Projektsumme (netto)</t>
  </si>
  <si>
    <t>Enthaltene Zulagen:</t>
  </si>
  <si>
    <t>Anschaffungskosten*</t>
  </si>
  <si>
    <t>W1</t>
  </si>
  <si>
    <t>Zwischensumme</t>
  </si>
  <si>
    <r>
      <t xml:space="preserve">Summe </t>
    </r>
    <r>
      <rPr>
        <sz val="9"/>
        <rFont val="Arial"/>
        <family val="2"/>
      </rPr>
      <t>(automatischer Übertrag aus Seite 2)</t>
    </r>
  </si>
  <si>
    <t>HiWi - geprüft, Bachelor</t>
  </si>
  <si>
    <t>Uni-Sätze</t>
  </si>
  <si>
    <t>zusätzl. Verbrauchskosten pro Jahr</t>
  </si>
  <si>
    <t>Nutzungskosten pro Stunde</t>
  </si>
  <si>
    <t>Anschaffungskosten</t>
  </si>
  <si>
    <t>- einmalige Nutzung in Stunden:</t>
  </si>
  <si>
    <t>- periodische Nutzung:</t>
  </si>
  <si>
    <t xml:space="preserve"> durchschnittlichen täglichen Nutzungsdauer in Stunden</t>
  </si>
  <si>
    <t xml:space="preserve"> Nutzungsdauer in Monaten</t>
  </si>
  <si>
    <t xml:space="preserve"> anrechenbarer Anteil</t>
  </si>
  <si>
    <t>( max.</t>
  </si>
  <si>
    <t xml:space="preserve">** jährlich Nutzungsdauer entspricht der maximalen Betriebsdauer: 
z.B. 24 Stunden pro Tag, 365,25 Tagen pro Jahr ergibt 8766 Std. </t>
  </si>
  <si>
    <t>Forschungszulage (optional)</t>
  </si>
  <si>
    <t>* Daten bei ZUV/ Abt. IV-3 erfragen</t>
  </si>
  <si>
    <t>E13Ü</t>
  </si>
  <si>
    <t>IP-Zuschlag</t>
  </si>
  <si>
    <t>Overhead und IP-Zuschlag (25% auf Zwischensumme)</t>
  </si>
  <si>
    <t>Intellectual Property (Recht am geistigen Eigentum) = 5%</t>
  </si>
  <si>
    <r>
      <t xml:space="preserve">5. Overheadkosten und IP-Zuschlag: </t>
    </r>
    <r>
      <rPr>
        <b/>
        <sz val="10"/>
        <rFont val="Arial"/>
        <family val="2"/>
      </rPr>
      <t>pauschal 25% (20% und 5%) auf Zwischensumme</t>
    </r>
  </si>
  <si>
    <r>
      <t xml:space="preserve">               5%   für Bau</t>
    </r>
    <r>
      <rPr>
        <vertAlign val="superscript"/>
        <sz val="11"/>
        <rFont val="Arial"/>
        <family val="2"/>
      </rPr>
      <t>5</t>
    </r>
  </si>
  <si>
    <r>
      <t>davon     3,75% für Institut</t>
    </r>
    <r>
      <rPr>
        <vertAlign val="superscript"/>
        <sz val="11"/>
        <rFont val="Arial"/>
        <family val="2"/>
      </rPr>
      <t>4</t>
    </r>
  </si>
  <si>
    <r>
      <t xml:space="preserve">               12% für Präsidium</t>
    </r>
    <r>
      <rPr>
        <vertAlign val="superscript"/>
        <sz val="11"/>
        <rFont val="Arial"/>
        <family val="2"/>
      </rPr>
      <t>6</t>
    </r>
  </si>
  <si>
    <t xml:space="preserve">               4,25% für IP-Projekt</t>
  </si>
  <si>
    <t>VwV Kostenfestlegung 2022</t>
  </si>
  <si>
    <t>A10 mD</t>
  </si>
  <si>
    <t xml:space="preserve">Jahr/1656 Arbeitsstunden </t>
  </si>
  <si>
    <t>A10 gD</t>
  </si>
  <si>
    <t>A09</t>
  </si>
  <si>
    <t>jährliche Arbeitstunden 1656 bei Beamten (41 h wöchentlich) und 1596 bei Angestellen (39,5 h wöchentlich)</t>
  </si>
  <si>
    <t>davon Gewinnaufschlag 2,5%</t>
  </si>
  <si>
    <t>NSI Personal- normsätze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</si>
</sst>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0000%"/>
  </numFmts>
  <fonts count="34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u/>
      <vertAlign val="superscript"/>
      <sz val="11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11"/>
      <color indexed="3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1"/>
      <color indexed="17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u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color rgb="FF7030A0"/>
      <name val="Calibri"/>
      <family val="2"/>
      <scheme val="minor"/>
    </font>
    <font>
      <i/>
      <sz val="11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0" fillId="0" borderId="0" xfId="0" applyProtection="1"/>
    <xf numFmtId="8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1" xfId="0" applyFont="1" applyBorder="1" applyAlignment="1" applyProtection="1"/>
    <xf numFmtId="0" fontId="4" fillId="0" borderId="2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8" fontId="3" fillId="0" borderId="0" xfId="0" applyNumberFormat="1" applyFont="1" applyBorder="1" applyAlignment="1" applyProtection="1">
      <alignment horizontal="center" wrapText="1"/>
    </xf>
    <xf numFmtId="0" fontId="3" fillId="0" borderId="0" xfId="0" applyFont="1" applyProtection="1"/>
    <xf numFmtId="0" fontId="10" fillId="2" borderId="3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0" borderId="0" xfId="0" applyBorder="1" applyProtection="1"/>
    <xf numFmtId="8" fontId="0" fillId="0" borderId="0" xfId="0" applyNumberFormat="1" applyBorder="1" applyProtection="1"/>
    <xf numFmtId="0" fontId="5" fillId="0" borderId="0" xfId="0" applyFont="1" applyProtection="1"/>
    <xf numFmtId="8" fontId="0" fillId="0" borderId="0" xfId="0" applyNumberForma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ill="1" applyProtection="1"/>
    <xf numFmtId="8" fontId="4" fillId="0" borderId="0" xfId="0" applyNumberFormat="1" applyFont="1" applyFill="1" applyBorder="1" applyProtection="1"/>
    <xf numFmtId="0" fontId="10" fillId="2" borderId="3" xfId="0" applyFont="1" applyFill="1" applyBorder="1" applyProtection="1"/>
    <xf numFmtId="0" fontId="0" fillId="0" borderId="4" xfId="0" applyBorder="1" applyProtection="1"/>
    <xf numFmtId="0" fontId="13" fillId="0" borderId="4" xfId="0" applyFont="1" applyBorder="1" applyProtection="1"/>
    <xf numFmtId="0" fontId="13" fillId="0" borderId="4" xfId="0" applyFont="1" applyBorder="1" applyAlignment="1" applyProtection="1">
      <alignment wrapText="1"/>
    </xf>
    <xf numFmtId="0" fontId="6" fillId="0" borderId="1" xfId="0" applyFont="1" applyFill="1" applyBorder="1" applyProtection="1"/>
    <xf numFmtId="0" fontId="4" fillId="0" borderId="5" xfId="0" applyFont="1" applyFill="1" applyBorder="1" applyProtection="1"/>
    <xf numFmtId="0" fontId="6" fillId="0" borderId="2" xfId="0" applyFont="1" applyFill="1" applyBorder="1" applyProtection="1"/>
    <xf numFmtId="0" fontId="7" fillId="0" borderId="0" xfId="0" applyFont="1" applyFill="1" applyBorder="1" applyProtection="1"/>
    <xf numFmtId="0" fontId="5" fillId="0" borderId="0" xfId="0" applyFont="1" applyFill="1" applyBorder="1" applyProtection="1"/>
    <xf numFmtId="0" fontId="12" fillId="0" borderId="0" xfId="0" applyFont="1" applyFill="1" applyBorder="1" applyProtection="1"/>
    <xf numFmtId="0" fontId="7" fillId="0" borderId="2" xfId="0" applyFont="1" applyFill="1" applyBorder="1" applyProtection="1"/>
    <xf numFmtId="0" fontId="14" fillId="0" borderId="0" xfId="0" applyFont="1" applyFill="1" applyBorder="1" applyProtection="1"/>
    <xf numFmtId="0" fontId="10" fillId="0" borderId="2" xfId="0" applyFont="1" applyFill="1" applyBorder="1" applyProtection="1"/>
    <xf numFmtId="44" fontId="10" fillId="0" borderId="6" xfId="0" applyNumberFormat="1" applyFont="1" applyFill="1" applyBorder="1" applyProtection="1"/>
    <xf numFmtId="44" fontId="4" fillId="0" borderId="0" xfId="0" applyNumberFormat="1" applyFont="1" applyFill="1" applyBorder="1" applyProtection="1"/>
    <xf numFmtId="0" fontId="0" fillId="0" borderId="0" xfId="0" applyAlignment="1" applyProtection="1">
      <alignment wrapText="1"/>
    </xf>
    <xf numFmtId="0" fontId="12" fillId="0" borderId="0" xfId="0" applyFont="1" applyProtection="1"/>
    <xf numFmtId="0" fontId="12" fillId="0" borderId="0" xfId="0" applyFont="1" applyFill="1" applyBorder="1" applyAlignment="1" applyProtection="1">
      <alignment horizontal="left"/>
    </xf>
    <xf numFmtId="0" fontId="3" fillId="3" borderId="1" xfId="0" applyFont="1" applyFill="1" applyBorder="1"/>
    <xf numFmtId="0" fontId="0" fillId="3" borderId="7" xfId="0" applyFill="1" applyBorder="1"/>
    <xf numFmtId="0" fontId="0" fillId="4" borderId="1" xfId="0" applyFill="1" applyBorder="1"/>
    <xf numFmtId="0" fontId="0" fillId="5" borderId="7" xfId="0" applyFill="1" applyBorder="1"/>
    <xf numFmtId="0" fontId="0" fillId="6" borderId="8" xfId="0" applyFill="1" applyBorder="1"/>
    <xf numFmtId="0" fontId="12" fillId="0" borderId="1" xfId="0" applyFont="1" applyFill="1" applyBorder="1"/>
    <xf numFmtId="0" fontId="12" fillId="0" borderId="7" xfId="0" applyFont="1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0" xfId="0" applyFill="1" applyBorder="1"/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6" xfId="0" quotePrefix="1" applyFont="1" applyFill="1" applyBorder="1" applyAlignment="1">
      <alignment horizontal="center" vertical="center"/>
    </xf>
    <xf numFmtId="0" fontId="3" fillId="6" borderId="9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12" fillId="3" borderId="2" xfId="0" applyFont="1" applyFill="1" applyBorder="1"/>
    <xf numFmtId="0" fontId="0" fillId="3" borderId="6" xfId="0" applyFill="1" applyBorder="1"/>
    <xf numFmtId="0" fontId="0" fillId="4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3" borderId="10" xfId="0" applyFont="1" applyFill="1" applyBorder="1"/>
    <xf numFmtId="3" fontId="15" fillId="3" borderId="11" xfId="0" applyNumberFormat="1" applyFont="1" applyFill="1" applyBorder="1"/>
    <xf numFmtId="3" fontId="0" fillId="4" borderId="1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6" fillId="3" borderId="6" xfId="0" applyNumberFormat="1" applyFont="1" applyFill="1" applyBorder="1"/>
    <xf numFmtId="3" fontId="0" fillId="4" borderId="2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2" xfId="0" applyFont="1" applyFill="1" applyBorder="1"/>
    <xf numFmtId="3" fontId="16" fillId="0" borderId="6" xfId="0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16" fillId="0" borderId="0" xfId="0" applyNumberFormat="1" applyFont="1" applyFill="1" applyBorder="1"/>
    <xf numFmtId="0" fontId="0" fillId="0" borderId="0" xfId="0" applyFill="1"/>
    <xf numFmtId="0" fontId="12" fillId="3" borderId="11" xfId="0" applyFont="1" applyFill="1" applyBorder="1"/>
    <xf numFmtId="0" fontId="12" fillId="3" borderId="6" xfId="0" applyFont="1" applyFill="1" applyBorder="1"/>
    <xf numFmtId="0" fontId="12" fillId="3" borderId="13" xfId="0" applyFont="1" applyFill="1" applyBorder="1"/>
    <xf numFmtId="0" fontId="12" fillId="3" borderId="14" xfId="0" applyFont="1" applyFill="1" applyBorder="1"/>
    <xf numFmtId="0" fontId="12" fillId="0" borderId="0" xfId="0" applyFont="1" applyFill="1" applyBorder="1"/>
    <xf numFmtId="3" fontId="12" fillId="0" borderId="0" xfId="0" applyNumberFormat="1" applyFont="1" applyFill="1" applyBorder="1"/>
    <xf numFmtId="4" fontId="12" fillId="0" borderId="0" xfId="0" applyNumberFormat="1" applyFont="1" applyFill="1" applyBorder="1"/>
    <xf numFmtId="3" fontId="0" fillId="0" borderId="0" xfId="0" applyNumberFormat="1" applyFill="1"/>
    <xf numFmtId="0" fontId="3" fillId="4" borderId="0" xfId="0" applyFont="1" applyFill="1" applyBorder="1"/>
    <xf numFmtId="3" fontId="16" fillId="4" borderId="0" xfId="0" applyNumberFormat="1" applyFont="1" applyFill="1" applyBorder="1"/>
    <xf numFmtId="3" fontId="12" fillId="4" borderId="0" xfId="0" applyNumberFormat="1" applyFont="1" applyFill="1" applyBorder="1"/>
    <xf numFmtId="4" fontId="12" fillId="4" borderId="0" xfId="0" applyNumberFormat="1" applyFont="1" applyFill="1" applyBorder="1"/>
    <xf numFmtId="0" fontId="0" fillId="4" borderId="0" xfId="0" applyFill="1" applyBorder="1"/>
    <xf numFmtId="0" fontId="7" fillId="0" borderId="0" xfId="0" applyFont="1" applyFill="1" applyBorder="1" applyAlignment="1" applyProtection="1">
      <alignment wrapText="1"/>
    </xf>
    <xf numFmtId="8" fontId="7" fillId="0" borderId="0" xfId="0" applyNumberFormat="1" applyFont="1" applyFill="1" applyBorder="1" applyProtection="1"/>
    <xf numFmtId="0" fontId="10" fillId="0" borderId="0" xfId="0" applyFont="1" applyFill="1" applyBorder="1" applyProtection="1"/>
    <xf numFmtId="0" fontId="18" fillId="3" borderId="2" xfId="0" applyFont="1" applyFill="1" applyBorder="1"/>
    <xf numFmtId="8" fontId="7" fillId="0" borderId="0" xfId="0" applyNumberFormat="1" applyFont="1" applyFill="1" applyBorder="1" applyAlignment="1" applyProtection="1">
      <alignment horizontal="center"/>
    </xf>
    <xf numFmtId="8" fontId="7" fillId="0" borderId="6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8" fontId="0" fillId="0" borderId="0" xfId="0" applyNumberFormat="1" applyFont="1" applyFill="1" applyBorder="1" applyProtection="1"/>
    <xf numFmtId="8" fontId="10" fillId="0" borderId="6" xfId="0" applyNumberFormat="1" applyFont="1" applyFill="1" applyBorder="1" applyProtection="1"/>
    <xf numFmtId="0" fontId="0" fillId="0" borderId="2" xfId="0" applyFont="1" applyFill="1" applyBorder="1" applyProtection="1"/>
    <xf numFmtId="0" fontId="0" fillId="0" borderId="0" xfId="0" applyFont="1" applyFill="1" applyBorder="1" applyAlignment="1" applyProtection="1">
      <alignment wrapText="1"/>
    </xf>
    <xf numFmtId="0" fontId="0" fillId="0" borderId="2" xfId="0" applyFont="1" applyFill="1" applyBorder="1" applyAlignment="1" applyProtection="1"/>
    <xf numFmtId="0" fontId="0" fillId="0" borderId="5" xfId="0" applyFont="1" applyFill="1" applyBorder="1" applyProtection="1"/>
    <xf numFmtId="0" fontId="18" fillId="0" borderId="5" xfId="0" applyFont="1" applyFill="1" applyBorder="1" applyProtection="1"/>
    <xf numFmtId="0" fontId="18" fillId="0" borderId="5" xfId="0" applyFont="1" applyFill="1" applyBorder="1" applyAlignment="1" applyProtection="1">
      <alignment wrapText="1"/>
    </xf>
    <xf numFmtId="8" fontId="18" fillId="0" borderId="7" xfId="0" applyNumberFormat="1" applyFont="1" applyFill="1" applyBorder="1" applyProtection="1"/>
    <xf numFmtId="0" fontId="18" fillId="0" borderId="0" xfId="0" applyFont="1" applyFill="1" applyBorder="1" applyProtection="1"/>
    <xf numFmtId="0" fontId="18" fillId="0" borderId="0" xfId="0" applyFont="1" applyFill="1" applyBorder="1" applyAlignment="1" applyProtection="1">
      <alignment wrapText="1"/>
    </xf>
    <xf numFmtId="8" fontId="18" fillId="0" borderId="6" xfId="0" applyNumberFormat="1" applyFont="1" applyFill="1" applyBorder="1" applyProtection="1"/>
    <xf numFmtId="0" fontId="7" fillId="0" borderId="5" xfId="0" applyFont="1" applyFill="1" applyBorder="1" applyProtection="1"/>
    <xf numFmtId="0" fontId="7" fillId="0" borderId="5" xfId="0" applyFont="1" applyFill="1" applyBorder="1" applyAlignment="1" applyProtection="1">
      <alignment wrapText="1"/>
    </xf>
    <xf numFmtId="8" fontId="7" fillId="0" borderId="6" xfId="0" applyNumberFormat="1" applyFont="1" applyFill="1" applyBorder="1" applyProtection="1"/>
    <xf numFmtId="8" fontId="0" fillId="0" borderId="6" xfId="0" applyNumberFormat="1" applyFont="1" applyFill="1" applyBorder="1" applyProtection="1"/>
    <xf numFmtId="0" fontId="20" fillId="0" borderId="2" xfId="0" quotePrefix="1" applyFont="1" applyFill="1" applyBorder="1" applyProtection="1"/>
    <xf numFmtId="0" fontId="0" fillId="0" borderId="2" xfId="0" quotePrefix="1" applyFont="1" applyFill="1" applyBorder="1" applyProtection="1"/>
    <xf numFmtId="0" fontId="21" fillId="0" borderId="0" xfId="0" applyFont="1" applyFill="1" applyBorder="1" applyProtection="1"/>
    <xf numFmtId="0" fontId="2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 indent="1"/>
    </xf>
    <xf numFmtId="8" fontId="18" fillId="0" borderId="5" xfId="0" applyNumberFormat="1" applyFont="1" applyFill="1" applyBorder="1" applyProtection="1"/>
    <xf numFmtId="0" fontId="7" fillId="0" borderId="1" xfId="0" applyFont="1" applyFill="1" applyBorder="1" applyProtection="1"/>
    <xf numFmtId="8" fontId="7" fillId="0" borderId="5" xfId="0" applyNumberFormat="1" applyFont="1" applyFill="1" applyBorder="1" applyProtection="1"/>
    <xf numFmtId="8" fontId="21" fillId="0" borderId="3" xfId="0" applyNumberFormat="1" applyFont="1" applyFill="1" applyBorder="1" applyProtection="1"/>
    <xf numFmtId="0" fontId="21" fillId="0" borderId="3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0" fillId="0" borderId="7" xfId="0" applyFill="1" applyBorder="1" applyProtection="1"/>
    <xf numFmtId="0" fontId="0" fillId="0" borderId="14" xfId="0" applyFill="1" applyBorder="1" applyProtection="1"/>
    <xf numFmtId="0" fontId="0" fillId="0" borderId="6" xfId="0" applyFill="1" applyBorder="1" applyProtection="1"/>
    <xf numFmtId="0" fontId="19" fillId="0" borderId="2" xfId="0" applyFont="1" applyFill="1" applyBorder="1" applyProtection="1"/>
    <xf numFmtId="0" fontId="7" fillId="0" borderId="0" xfId="0" applyFont="1" applyBorder="1" applyAlignment="1" applyProtection="1">
      <alignment wrapText="1"/>
    </xf>
    <xf numFmtId="0" fontId="0" fillId="0" borderId="0" xfId="0" applyFont="1" applyProtection="1"/>
    <xf numFmtId="0" fontId="0" fillId="0" borderId="5" xfId="0" applyBorder="1" applyProtection="1"/>
    <xf numFmtId="2" fontId="4" fillId="0" borderId="0" xfId="0" applyNumberFormat="1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center" wrapText="1"/>
    </xf>
    <xf numFmtId="0" fontId="9" fillId="0" borderId="1" xfId="0" applyFont="1" applyFill="1" applyBorder="1" applyProtection="1"/>
    <xf numFmtId="0" fontId="1" fillId="0" borderId="2" xfId="0" applyFont="1" applyFill="1" applyBorder="1" applyAlignment="1" applyProtection="1"/>
    <xf numFmtId="0" fontId="0" fillId="0" borderId="4" xfId="0" applyFont="1" applyBorder="1" applyProtection="1"/>
    <xf numFmtId="0" fontId="7" fillId="0" borderId="0" xfId="0" applyFont="1" applyProtection="1"/>
    <xf numFmtId="8" fontId="10" fillId="0" borderId="0" xfId="0" applyNumberFormat="1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Protection="1"/>
    <xf numFmtId="0" fontId="7" fillId="0" borderId="4" xfId="0" applyFont="1" applyFill="1" applyBorder="1" applyProtection="1"/>
    <xf numFmtId="0" fontId="7" fillId="0" borderId="4" xfId="0" applyFont="1" applyFill="1" applyBorder="1" applyAlignment="1" applyProtection="1">
      <alignment wrapText="1"/>
    </xf>
    <xf numFmtId="8" fontId="7" fillId="0" borderId="14" xfId="0" applyNumberFormat="1" applyFont="1" applyFill="1" applyBorder="1" applyProtection="1"/>
    <xf numFmtId="0" fontId="9" fillId="8" borderId="1" xfId="0" applyFont="1" applyFill="1" applyBorder="1" applyProtection="1"/>
    <xf numFmtId="0" fontId="3" fillId="8" borderId="5" xfId="0" applyFont="1" applyFill="1" applyBorder="1" applyProtection="1"/>
    <xf numFmtId="8" fontId="7" fillId="8" borderId="5" xfId="0" applyNumberFormat="1" applyFont="1" applyFill="1" applyBorder="1" applyAlignment="1" applyProtection="1">
      <alignment horizontal="center"/>
    </xf>
    <xf numFmtId="8" fontId="7" fillId="8" borderId="7" xfId="0" applyNumberFormat="1" applyFont="1" applyFill="1" applyBorder="1" applyAlignment="1" applyProtection="1">
      <alignment horizontal="center"/>
    </xf>
    <xf numFmtId="8" fontId="10" fillId="9" borderId="3" xfId="0" applyNumberFormat="1" applyFont="1" applyFill="1" applyBorder="1" applyProtection="1"/>
    <xf numFmtId="8" fontId="10" fillId="9" borderId="15" xfId="0" applyNumberFormat="1" applyFont="1" applyFill="1" applyBorder="1" applyProtection="1"/>
    <xf numFmtId="164" fontId="0" fillId="9" borderId="3" xfId="0" applyNumberFormat="1" applyFont="1" applyFill="1" applyBorder="1" applyProtection="1"/>
    <xf numFmtId="0" fontId="0" fillId="10" borderId="3" xfId="0" applyFont="1" applyFill="1" applyBorder="1" applyProtection="1">
      <protection locked="0"/>
    </xf>
    <xf numFmtId="9" fontId="0" fillId="10" borderId="3" xfId="0" applyNumberFormat="1" applyFont="1" applyFill="1" applyBorder="1" applyProtection="1">
      <protection locked="0"/>
    </xf>
    <xf numFmtId="8" fontId="0" fillId="10" borderId="15" xfId="0" applyNumberFormat="1" applyFont="1" applyFill="1" applyBorder="1" applyProtection="1">
      <protection locked="0"/>
    </xf>
    <xf numFmtId="0" fontId="0" fillId="10" borderId="3" xfId="0" applyFont="1" applyFill="1" applyBorder="1" applyProtection="1"/>
    <xf numFmtId="0" fontId="7" fillId="8" borderId="13" xfId="0" applyFont="1" applyFill="1" applyBorder="1" applyProtection="1"/>
    <xf numFmtId="0" fontId="0" fillId="10" borderId="0" xfId="0" quotePrefix="1" applyFont="1" applyFill="1" applyBorder="1" applyProtection="1">
      <protection locked="0"/>
    </xf>
    <xf numFmtId="8" fontId="0" fillId="10" borderId="3" xfId="0" applyNumberFormat="1" applyFont="1" applyFill="1" applyBorder="1" applyAlignment="1" applyProtection="1">
      <alignment wrapText="1"/>
      <protection locked="0"/>
    </xf>
    <xf numFmtId="0" fontId="0" fillId="10" borderId="3" xfId="0" applyFont="1" applyFill="1" applyBorder="1" applyAlignment="1" applyProtection="1">
      <alignment wrapText="1"/>
      <protection locked="0"/>
    </xf>
    <xf numFmtId="0" fontId="0" fillId="10" borderId="3" xfId="0" applyFont="1" applyFill="1" applyBorder="1" applyAlignment="1" applyProtection="1">
      <alignment horizontal="left"/>
    </xf>
    <xf numFmtId="164" fontId="0" fillId="9" borderId="3" xfId="0" applyNumberFormat="1" applyFont="1" applyFill="1" applyBorder="1" applyAlignment="1" applyProtection="1">
      <alignment horizontal="left"/>
    </xf>
    <xf numFmtId="10" fontId="0" fillId="9" borderId="16" xfId="0" applyNumberFormat="1" applyFont="1" applyFill="1" applyBorder="1" applyProtection="1"/>
    <xf numFmtId="0" fontId="7" fillId="8" borderId="4" xfId="0" applyFont="1" applyFill="1" applyBorder="1" applyProtection="1"/>
    <xf numFmtId="0" fontId="7" fillId="8" borderId="4" xfId="0" applyFont="1" applyFill="1" applyBorder="1" applyAlignment="1" applyProtection="1">
      <alignment wrapText="1"/>
    </xf>
    <xf numFmtId="8" fontId="7" fillId="8" borderId="4" xfId="0" applyNumberFormat="1" applyFont="1" applyFill="1" applyBorder="1" applyProtection="1"/>
    <xf numFmtId="8" fontId="7" fillId="8" borderId="14" xfId="0" applyNumberFormat="1" applyFont="1" applyFill="1" applyBorder="1" applyProtection="1"/>
    <xf numFmtId="164" fontId="0" fillId="9" borderId="0" xfId="0" applyNumberFormat="1" applyFont="1" applyFill="1" applyBorder="1" applyProtection="1"/>
    <xf numFmtId="0" fontId="0" fillId="10" borderId="0" xfId="0" applyFont="1" applyFill="1" applyBorder="1" applyProtection="1">
      <protection locked="0"/>
    </xf>
    <xf numFmtId="164" fontId="0" fillId="10" borderId="0" xfId="0" applyNumberFormat="1" applyFont="1" applyFill="1" applyBorder="1" applyAlignment="1" applyProtection="1">
      <alignment wrapText="1"/>
      <protection locked="0"/>
    </xf>
    <xf numFmtId="164" fontId="0" fillId="9" borderId="16" xfId="0" applyNumberFormat="1" applyFont="1" applyFill="1" applyBorder="1" applyProtection="1"/>
    <xf numFmtId="164" fontId="0" fillId="9" borderId="17" xfId="0" applyNumberFormat="1" applyFont="1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8" xfId="0" applyFill="1" applyBorder="1" applyProtection="1"/>
    <xf numFmtId="0" fontId="27" fillId="0" borderId="2" xfId="0" applyFont="1" applyBorder="1" applyProtection="1"/>
    <xf numFmtId="0" fontId="0" fillId="0" borderId="2" xfId="0" applyBorder="1" applyProtection="1"/>
    <xf numFmtId="0" fontId="27" fillId="0" borderId="1" xfId="0" applyFont="1" applyBorder="1" applyProtection="1"/>
    <xf numFmtId="0" fontId="5" fillId="0" borderId="5" xfId="0" applyFont="1" applyFill="1" applyBorder="1" applyProtection="1"/>
    <xf numFmtId="0" fontId="12" fillId="0" borderId="5" xfId="0" applyFont="1" applyFill="1" applyBorder="1" applyProtection="1"/>
    <xf numFmtId="0" fontId="12" fillId="0" borderId="7" xfId="0" applyFont="1" applyFill="1" applyBorder="1" applyProtection="1"/>
    <xf numFmtId="0" fontId="24" fillId="0" borderId="2" xfId="0" applyFont="1" applyFill="1" applyBorder="1" applyProtection="1"/>
    <xf numFmtId="0" fontId="5" fillId="8" borderId="4" xfId="0" applyFont="1" applyFill="1" applyBorder="1" applyProtection="1"/>
    <xf numFmtId="0" fontId="12" fillId="8" borderId="4" xfId="0" applyFont="1" applyFill="1" applyBorder="1" applyProtection="1"/>
    <xf numFmtId="44" fontId="5" fillId="8" borderId="4" xfId="0" applyNumberFormat="1" applyFont="1" applyFill="1" applyBorder="1" applyProtection="1"/>
    <xf numFmtId="44" fontId="7" fillId="8" borderId="14" xfId="0" applyNumberFormat="1" applyFont="1" applyFill="1" applyBorder="1" applyProtection="1"/>
    <xf numFmtId="0" fontId="7" fillId="0" borderId="19" xfId="0" applyFont="1" applyFill="1" applyBorder="1" applyProtection="1"/>
    <xf numFmtId="0" fontId="7" fillId="0" borderId="20" xfId="0" applyFont="1" applyFill="1" applyBorder="1" applyProtection="1"/>
    <xf numFmtId="0" fontId="7" fillId="0" borderId="20" xfId="0" applyFont="1" applyFill="1" applyBorder="1" applyAlignment="1" applyProtection="1">
      <alignment wrapText="1"/>
    </xf>
    <xf numFmtId="8" fontId="7" fillId="0" borderId="20" xfId="0" applyNumberFormat="1" applyFont="1" applyFill="1" applyBorder="1" applyProtection="1"/>
    <xf numFmtId="8" fontId="7" fillId="0" borderId="21" xfId="0" applyNumberFormat="1" applyFont="1" applyFill="1" applyBorder="1" applyProtection="1"/>
    <xf numFmtId="0" fontId="4" fillId="11" borderId="19" xfId="0" applyFont="1" applyFill="1" applyBorder="1" applyProtection="1"/>
    <xf numFmtId="0" fontId="4" fillId="11" borderId="20" xfId="0" applyFont="1" applyFill="1" applyBorder="1" applyProtection="1"/>
    <xf numFmtId="0" fontId="4" fillId="11" borderId="20" xfId="0" applyFont="1" applyFill="1" applyBorder="1" applyAlignment="1" applyProtection="1">
      <alignment wrapText="1"/>
    </xf>
    <xf numFmtId="8" fontId="4" fillId="11" borderId="20" xfId="0" applyNumberFormat="1" applyFont="1" applyFill="1" applyBorder="1" applyProtection="1"/>
    <xf numFmtId="8" fontId="4" fillId="11" borderId="21" xfId="0" applyNumberFormat="1" applyFont="1" applyFill="1" applyBorder="1" applyProtection="1"/>
    <xf numFmtId="0" fontId="0" fillId="10" borderId="3" xfId="0" applyFill="1" applyBorder="1" applyProtection="1">
      <protection locked="0"/>
    </xf>
    <xf numFmtId="3" fontId="3" fillId="12" borderId="10" xfId="0" applyNumberFormat="1" applyFont="1" applyFill="1" applyBorder="1" applyAlignment="1">
      <alignment horizontal="center" wrapText="1"/>
    </xf>
    <xf numFmtId="3" fontId="0" fillId="12" borderId="2" xfId="0" applyNumberFormat="1" applyFont="1" applyFill="1" applyBorder="1" applyAlignment="1">
      <alignment horizontal="center" wrapText="1"/>
    </xf>
    <xf numFmtId="3" fontId="0" fillId="5" borderId="6" xfId="0" applyNumberFormat="1" applyFont="1" applyFill="1" applyBorder="1" applyAlignment="1">
      <alignment horizontal="center"/>
    </xf>
    <xf numFmtId="3" fontId="10" fillId="6" borderId="9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7" fillId="12" borderId="10" xfId="0" applyNumberFormat="1" applyFont="1" applyFill="1" applyBorder="1" applyAlignment="1">
      <alignment horizontal="center" wrapText="1"/>
    </xf>
    <xf numFmtId="3" fontId="0" fillId="5" borderId="11" xfId="0" applyNumberFormat="1" applyFont="1" applyFill="1" applyBorder="1" applyAlignment="1">
      <alignment horizontal="center"/>
    </xf>
    <xf numFmtId="3" fontId="0" fillId="6" borderId="12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3" fontId="0" fillId="6" borderId="9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3" fontId="0" fillId="6" borderId="18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3" fontId="0" fillId="0" borderId="14" xfId="0" applyNumberFormat="1" applyFon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13" xfId="0" applyNumberFormat="1" applyFont="1" applyFill="1" applyBorder="1" applyAlignment="1">
      <alignment horizontal="center"/>
    </xf>
    <xf numFmtId="8" fontId="0" fillId="10" borderId="3" xfId="0" applyNumberFormat="1" applyFont="1" applyFill="1" applyBorder="1" applyProtection="1"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44" fontId="5" fillId="0" borderId="0" xfId="0" applyNumberFormat="1" applyFont="1" applyFill="1" applyBorder="1" applyProtection="1"/>
    <xf numFmtId="44" fontId="7" fillId="0" borderId="0" xfId="0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8" fontId="7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8" fontId="0" fillId="0" borderId="0" xfId="0" applyNumberFormat="1" applyFill="1" applyAlignment="1" applyProtection="1">
      <alignment vertical="center"/>
    </xf>
    <xf numFmtId="0" fontId="10" fillId="0" borderId="5" xfId="0" applyFont="1" applyFill="1" applyBorder="1" applyProtection="1"/>
    <xf numFmtId="44" fontId="5" fillId="0" borderId="5" xfId="0" applyNumberFormat="1" applyFont="1" applyFill="1" applyBorder="1" applyProtection="1"/>
    <xf numFmtId="44" fontId="7" fillId="0" borderId="7" xfId="0" applyNumberFormat="1" applyFont="1" applyFill="1" applyBorder="1" applyProtection="1"/>
    <xf numFmtId="0" fontId="10" fillId="0" borderId="4" xfId="0" applyFont="1" applyFill="1" applyBorder="1" applyProtection="1"/>
    <xf numFmtId="0" fontId="5" fillId="0" borderId="4" xfId="0" applyFont="1" applyFill="1" applyBorder="1" applyProtection="1"/>
    <xf numFmtId="0" fontId="12" fillId="0" borderId="4" xfId="0" applyFont="1" applyFill="1" applyBorder="1" applyProtection="1"/>
    <xf numFmtId="165" fontId="10" fillId="0" borderId="4" xfId="0" applyNumberFormat="1" applyFont="1" applyFill="1" applyBorder="1" applyProtection="1"/>
    <xf numFmtId="44" fontId="7" fillId="0" borderId="6" xfId="0" applyNumberFormat="1" applyFont="1" applyFill="1" applyBorder="1" applyProtection="1"/>
    <xf numFmtId="0" fontId="7" fillId="0" borderId="22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 wrapText="1"/>
    </xf>
    <xf numFmtId="8" fontId="7" fillId="0" borderId="23" xfId="0" applyNumberFormat="1" applyFont="1" applyFill="1" applyBorder="1" applyAlignment="1" applyProtection="1">
      <alignment vertical="center"/>
    </xf>
    <xf numFmtId="0" fontId="7" fillId="0" borderId="22" xfId="0" applyFont="1" applyFill="1" applyBorder="1" applyProtection="1"/>
    <xf numFmtId="0" fontId="3" fillId="0" borderId="23" xfId="0" applyFont="1" applyFill="1" applyBorder="1" applyProtection="1"/>
    <xf numFmtId="8" fontId="7" fillId="0" borderId="23" xfId="0" applyNumberFormat="1" applyFont="1" applyFill="1" applyBorder="1" applyAlignment="1" applyProtection="1">
      <alignment horizontal="center"/>
    </xf>
    <xf numFmtId="8" fontId="7" fillId="0" borderId="24" xfId="0" applyNumberFormat="1" applyFont="1" applyFill="1" applyBorder="1" applyAlignment="1" applyProtection="1">
      <alignment horizontal="right"/>
    </xf>
    <xf numFmtId="0" fontId="4" fillId="0" borderId="23" xfId="0" applyFont="1" applyFill="1" applyBorder="1" applyProtection="1"/>
    <xf numFmtId="0" fontId="4" fillId="0" borderId="23" xfId="0" applyFont="1" applyFill="1" applyBorder="1" applyAlignment="1" applyProtection="1">
      <alignment wrapText="1"/>
    </xf>
    <xf numFmtId="8" fontId="4" fillId="0" borderId="23" xfId="0" applyNumberFormat="1" applyFont="1" applyFill="1" applyBorder="1" applyProtection="1"/>
    <xf numFmtId="8" fontId="4" fillId="0" borderId="24" xfId="0" applyNumberFormat="1" applyFont="1" applyFill="1" applyBorder="1" applyProtection="1"/>
    <xf numFmtId="0" fontId="4" fillId="11" borderId="22" xfId="0" applyFont="1" applyFill="1" applyBorder="1" applyProtection="1"/>
    <xf numFmtId="0" fontId="4" fillId="11" borderId="23" xfId="0" applyFont="1" applyFill="1" applyBorder="1" applyProtection="1"/>
    <xf numFmtId="0" fontId="4" fillId="11" borderId="23" xfId="0" applyFont="1" applyFill="1" applyBorder="1" applyAlignment="1" applyProtection="1">
      <alignment wrapText="1"/>
    </xf>
    <xf numFmtId="8" fontId="4" fillId="11" borderId="23" xfId="0" applyNumberFormat="1" applyFont="1" applyFill="1" applyBorder="1" applyProtection="1"/>
    <xf numFmtId="8" fontId="4" fillId="11" borderId="24" xfId="0" applyNumberFormat="1" applyFont="1" applyFill="1" applyBorder="1" applyProtection="1"/>
    <xf numFmtId="0" fontId="0" fillId="0" borderId="0" xfId="0" applyFont="1" applyBorder="1" applyProtection="1"/>
    <xf numFmtId="0" fontId="5" fillId="10" borderId="4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 vertical="top" wrapText="1"/>
    </xf>
    <xf numFmtId="0" fontId="0" fillId="0" borderId="25" xfId="0" applyFont="1" applyFill="1" applyBorder="1" applyProtection="1"/>
    <xf numFmtId="0" fontId="0" fillId="0" borderId="25" xfId="0" applyFill="1" applyBorder="1" applyProtection="1"/>
    <xf numFmtId="0" fontId="28" fillId="0" borderId="0" xfId="0" applyFont="1" applyProtection="1"/>
    <xf numFmtId="0" fontId="25" fillId="0" borderId="2" xfId="0" applyFont="1" applyFill="1" applyBorder="1" applyProtection="1"/>
    <xf numFmtId="0" fontId="25" fillId="0" borderId="20" xfId="0" applyFont="1" applyFill="1" applyBorder="1" applyProtection="1"/>
    <xf numFmtId="0" fontId="12" fillId="7" borderId="8" xfId="0" applyFont="1" applyFill="1" applyBorder="1"/>
    <xf numFmtId="0" fontId="12" fillId="7" borderId="9" xfId="0" applyFont="1" applyFill="1" applyBorder="1"/>
    <xf numFmtId="0" fontId="12" fillId="7" borderId="18" xfId="0" applyFont="1" applyFill="1" applyBorder="1"/>
    <xf numFmtId="0" fontId="12" fillId="7" borderId="9" xfId="0" applyFont="1" applyFill="1" applyBorder="1" applyProtection="1"/>
    <xf numFmtId="0" fontId="12" fillId="7" borderId="18" xfId="0" applyFont="1" applyFill="1" applyBorder="1" applyProtection="1"/>
    <xf numFmtId="0" fontId="10" fillId="0" borderId="0" xfId="0" applyFont="1" applyFill="1" applyBorder="1" applyAlignment="1" applyProtection="1"/>
    <xf numFmtId="0" fontId="7" fillId="13" borderId="22" xfId="0" applyFont="1" applyFill="1" applyBorder="1" applyProtection="1"/>
    <xf numFmtId="0" fontId="3" fillId="13" borderId="23" xfId="0" applyFont="1" applyFill="1" applyBorder="1" applyProtection="1"/>
    <xf numFmtId="8" fontId="7" fillId="13" borderId="23" xfId="0" applyNumberFormat="1" applyFont="1" applyFill="1" applyBorder="1" applyAlignment="1" applyProtection="1">
      <alignment horizontal="center"/>
    </xf>
    <xf numFmtId="8" fontId="7" fillId="13" borderId="24" xfId="0" applyNumberFormat="1" applyFont="1" applyFill="1" applyBorder="1" applyAlignment="1" applyProtection="1">
      <alignment horizontal="right"/>
    </xf>
    <xf numFmtId="3" fontId="7" fillId="0" borderId="11" xfId="0" applyNumberFormat="1" applyFont="1" applyFill="1" applyBorder="1" applyAlignment="1">
      <alignment horizontal="center"/>
    </xf>
    <xf numFmtId="8" fontId="26" fillId="10" borderId="26" xfId="0" applyNumberFormat="1" applyFont="1" applyFill="1" applyBorder="1" applyProtection="1">
      <protection locked="0"/>
    </xf>
    <xf numFmtId="0" fontId="5" fillId="10" borderId="14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Protection="1"/>
    <xf numFmtId="164" fontId="0" fillId="9" borderId="15" xfId="0" applyNumberFormat="1" applyFont="1" applyFill="1" applyBorder="1" applyProtection="1"/>
    <xf numFmtId="164" fontId="26" fillId="9" borderId="15" xfId="0" applyNumberFormat="1" applyFont="1" applyFill="1" applyBorder="1" applyProtection="1"/>
    <xf numFmtId="0" fontId="0" fillId="0" borderId="0" xfId="0" applyFont="1" applyProtection="1"/>
    <xf numFmtId="0" fontId="0" fillId="0" borderId="6" xfId="0" applyFont="1" applyBorder="1" applyProtection="1"/>
    <xf numFmtId="0" fontId="10" fillId="10" borderId="3" xfId="0" applyFont="1" applyFill="1" applyBorder="1" applyAlignment="1" applyProtection="1">
      <alignment wrapText="1"/>
      <protection locked="0"/>
    </xf>
    <xf numFmtId="164" fontId="10" fillId="10" borderId="3" xfId="0" applyNumberFormat="1" applyFont="1" applyFill="1" applyBorder="1" applyAlignment="1" applyProtection="1">
      <alignment wrapText="1"/>
      <protection locked="0"/>
    </xf>
    <xf numFmtId="0" fontId="10" fillId="0" borderId="0" xfId="0" applyFont="1" applyProtection="1"/>
    <xf numFmtId="0" fontId="10" fillId="0" borderId="0" xfId="0" quotePrefix="1" applyFont="1" applyFill="1" applyBorder="1" applyProtection="1"/>
    <xf numFmtId="0" fontId="4" fillId="10" borderId="5" xfId="0" applyFont="1" applyFill="1" applyBorder="1" applyAlignment="1" applyProtection="1">
      <protection locked="0"/>
    </xf>
    <xf numFmtId="0" fontId="4" fillId="10" borderId="5" xfId="0" applyFont="1" applyFill="1" applyBorder="1" applyAlignment="1" applyProtection="1">
      <alignment wrapText="1"/>
      <protection locked="0"/>
    </xf>
    <xf numFmtId="2" fontId="4" fillId="10" borderId="5" xfId="0" applyNumberFormat="1" applyFont="1" applyFill="1" applyBorder="1" applyAlignment="1" applyProtection="1">
      <alignment horizontal="left"/>
      <protection locked="0"/>
    </xf>
    <xf numFmtId="0" fontId="4" fillId="10" borderId="0" xfId="0" applyFont="1" applyFill="1" applyBorder="1" applyAlignment="1" applyProtection="1">
      <protection locked="0"/>
    </xf>
    <xf numFmtId="0" fontId="4" fillId="10" borderId="0" xfId="0" applyFont="1" applyFill="1" applyBorder="1" applyAlignment="1" applyProtection="1">
      <alignment wrapText="1"/>
      <protection locked="0"/>
    </xf>
    <xf numFmtId="2" fontId="4" fillId="10" borderId="0" xfId="0" applyNumberFormat="1" applyFont="1" applyFill="1" applyBorder="1" applyAlignment="1" applyProtection="1">
      <alignment horizontal="left"/>
      <protection locked="0"/>
    </xf>
    <xf numFmtId="2" fontId="4" fillId="10" borderId="6" xfId="0" applyNumberFormat="1" applyFont="1" applyFill="1" applyBorder="1" applyAlignment="1" applyProtection="1">
      <alignment horizontal="left"/>
      <protection locked="0"/>
    </xf>
    <xf numFmtId="166" fontId="10" fillId="0" borderId="0" xfId="0" applyNumberFormat="1" applyFont="1" applyFill="1" applyBorder="1" applyProtection="1"/>
    <xf numFmtId="0" fontId="29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left"/>
    </xf>
    <xf numFmtId="3" fontId="0" fillId="0" borderId="0" xfId="0" applyNumberFormat="1"/>
    <xf numFmtId="3" fontId="31" fillId="14" borderId="27" xfId="0" applyNumberFormat="1" applyFont="1" applyFill="1" applyBorder="1" applyAlignment="1">
      <alignment horizontal="center"/>
    </xf>
    <xf numFmtId="3" fontId="30" fillId="0" borderId="2" xfId="0" applyNumberFormat="1" applyFont="1" applyFill="1" applyBorder="1" applyAlignment="1">
      <alignment horizontal="center"/>
    </xf>
    <xf numFmtId="2" fontId="4" fillId="10" borderId="7" xfId="0" applyNumberFormat="1" applyFont="1" applyFill="1" applyBorder="1" applyAlignment="1" applyProtection="1">
      <alignment horizontal="left"/>
      <protection locked="0"/>
    </xf>
    <xf numFmtId="0" fontId="7" fillId="8" borderId="1" xfId="0" applyFont="1" applyFill="1" applyBorder="1" applyProtection="1"/>
    <xf numFmtId="0" fontId="3" fillId="8" borderId="5" xfId="0" applyFont="1" applyFill="1" applyBorder="1" applyAlignment="1" applyProtection="1">
      <alignment horizontal="center"/>
    </xf>
    <xf numFmtId="8" fontId="7" fillId="8" borderId="7" xfId="0" applyNumberFormat="1" applyFont="1" applyFill="1" applyBorder="1" applyAlignment="1" applyProtection="1">
      <alignment horizontal="right"/>
    </xf>
    <xf numFmtId="0" fontId="7" fillId="9" borderId="13" xfId="0" applyFont="1" applyFill="1" applyBorder="1" applyProtection="1"/>
    <xf numFmtId="0" fontId="33" fillId="9" borderId="4" xfId="0" applyFont="1" applyFill="1" applyBorder="1" applyAlignment="1" applyProtection="1">
      <alignment vertical="center"/>
    </xf>
    <xf numFmtId="0" fontId="33" fillId="9" borderId="4" xfId="0" applyFont="1" applyFill="1" applyBorder="1" applyAlignment="1" applyProtection="1">
      <alignment horizontal="center" vertical="center"/>
    </xf>
    <xf numFmtId="8" fontId="32" fillId="9" borderId="4" xfId="0" applyNumberFormat="1" applyFont="1" applyFill="1" applyBorder="1" applyAlignment="1" applyProtection="1">
      <alignment horizontal="center" vertical="center"/>
    </xf>
    <xf numFmtId="8" fontId="32" fillId="9" borderId="14" xfId="0" applyNumberFormat="1" applyFont="1" applyFill="1" applyBorder="1" applyAlignment="1" applyProtection="1">
      <alignment horizontal="right"/>
    </xf>
    <xf numFmtId="0" fontId="17" fillId="0" borderId="4" xfId="0" applyFont="1" applyBorder="1" applyAlignment="1" applyProtection="1">
      <alignment horizontal="left" wrapText="1"/>
    </xf>
    <xf numFmtId="0" fontId="17" fillId="0" borderId="5" xfId="0" applyFont="1" applyBorder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131"/>
  <sheetViews>
    <sheetView tabSelected="1" zoomScale="85" zoomScaleNormal="85" workbookViewId="0">
      <selection activeCell="G31" sqref="G31"/>
    </sheetView>
  </sheetViews>
  <sheetFormatPr baseColWidth="10" defaultColWidth="11" defaultRowHeight="14.25" x14ac:dyDescent="0.2"/>
  <cols>
    <col min="1" max="1" width="21" style="143" customWidth="1"/>
    <col min="2" max="2" width="39.875" style="4" customWidth="1"/>
    <col min="3" max="3" width="15.875" style="4" customWidth="1"/>
    <col min="4" max="4" width="7.625" style="4" customWidth="1"/>
    <col min="5" max="5" width="7.875" style="4" customWidth="1"/>
    <col min="6" max="6" width="14.5" style="4" customWidth="1"/>
    <col min="7" max="7" width="16.25" style="4" customWidth="1"/>
    <col min="8" max="8" width="11" style="4"/>
    <col min="9" max="9" width="11" style="4" customWidth="1"/>
    <col min="10" max="10" width="10.25" style="4" hidden="1" customWidth="1"/>
    <col min="11" max="11" width="11" style="4" hidden="1" customWidth="1"/>
    <col min="12" max="12" width="14.25" style="4" hidden="1" customWidth="1"/>
    <col min="13" max="13" width="11" style="4" hidden="1" customWidth="1"/>
    <col min="14" max="14" width="11" style="4"/>
    <col min="15" max="15" width="11.375" style="4" bestFit="1" customWidth="1"/>
    <col min="16" max="16384" width="11" style="4"/>
  </cols>
  <sheetData>
    <row r="1" spans="1:13" ht="15.75" x14ac:dyDescent="0.25">
      <c r="A1" s="7" t="s">
        <v>105</v>
      </c>
      <c r="B1" s="296"/>
      <c r="C1" s="297"/>
      <c r="D1" s="297"/>
      <c r="E1" s="298"/>
      <c r="F1" s="298"/>
      <c r="G1" s="309"/>
      <c r="H1" s="6"/>
      <c r="J1" s="274" t="s">
        <v>8</v>
      </c>
      <c r="K1" s="274" t="s">
        <v>8</v>
      </c>
      <c r="L1" s="274" t="s">
        <v>8</v>
      </c>
      <c r="M1" s="274" t="s">
        <v>8</v>
      </c>
    </row>
    <row r="2" spans="1:13" ht="15.75" x14ac:dyDescent="0.25">
      <c r="A2" s="267"/>
      <c r="B2" s="9"/>
      <c r="C2" s="9"/>
      <c r="D2" s="145"/>
      <c r="E2" s="145"/>
      <c r="F2" s="5"/>
      <c r="G2" s="146"/>
      <c r="H2" s="6"/>
      <c r="J2" s="275" t="s">
        <v>70</v>
      </c>
      <c r="K2" s="275" t="s">
        <v>60</v>
      </c>
      <c r="L2" s="275" t="s">
        <v>10</v>
      </c>
      <c r="M2" s="277" t="s">
        <v>81</v>
      </c>
    </row>
    <row r="3" spans="1:13" ht="15.75" x14ac:dyDescent="0.25">
      <c r="A3" s="8" t="s">
        <v>106</v>
      </c>
      <c r="B3" s="299"/>
      <c r="C3" s="300"/>
      <c r="D3" s="301"/>
      <c r="E3" s="301"/>
      <c r="F3" s="301"/>
      <c r="G3" s="302"/>
      <c r="H3" s="6"/>
      <c r="J3" s="275" t="s">
        <v>71</v>
      </c>
      <c r="K3" s="275" t="s">
        <v>157</v>
      </c>
      <c r="L3" s="275" t="s">
        <v>130</v>
      </c>
      <c r="M3" s="277" t="s">
        <v>80</v>
      </c>
    </row>
    <row r="4" spans="1:13" ht="16.5" thickBot="1" x14ac:dyDescent="0.3">
      <c r="A4" s="8"/>
      <c r="B4" s="9"/>
      <c r="C4" s="9"/>
      <c r="D4" s="145"/>
      <c r="E4" s="145"/>
      <c r="F4" s="5"/>
      <c r="G4" s="146"/>
      <c r="H4" s="6"/>
      <c r="J4" s="275" t="s">
        <v>72</v>
      </c>
      <c r="K4" s="275" t="s">
        <v>154</v>
      </c>
      <c r="L4" s="276" t="s">
        <v>86</v>
      </c>
      <c r="M4" s="277" t="s">
        <v>127</v>
      </c>
    </row>
    <row r="5" spans="1:13" ht="15.75" x14ac:dyDescent="0.25">
      <c r="A5" s="8" t="s">
        <v>0</v>
      </c>
      <c r="B5" s="299"/>
      <c r="C5" s="300"/>
      <c r="D5" s="301"/>
      <c r="E5" s="301"/>
      <c r="F5" s="301"/>
      <c r="G5" s="302"/>
      <c r="H5" s="6"/>
      <c r="J5" s="275" t="s">
        <v>73</v>
      </c>
      <c r="K5" s="275" t="s">
        <v>156</v>
      </c>
      <c r="M5" s="277" t="s">
        <v>79</v>
      </c>
    </row>
    <row r="6" spans="1:13" ht="16.5" thickBot="1" x14ac:dyDescent="0.3">
      <c r="A6" s="8"/>
      <c r="B6" s="9"/>
      <c r="C6" s="9"/>
      <c r="D6" s="145"/>
      <c r="E6" s="145"/>
      <c r="F6" s="5"/>
      <c r="G6" s="146"/>
      <c r="H6" s="6"/>
      <c r="J6" s="275" t="s">
        <v>7</v>
      </c>
      <c r="K6" s="275" t="s">
        <v>62</v>
      </c>
      <c r="M6" s="278" t="s">
        <v>78</v>
      </c>
    </row>
    <row r="7" spans="1:13" ht="16.5" thickBot="1" x14ac:dyDescent="0.3">
      <c r="A7" s="268" t="s">
        <v>107</v>
      </c>
      <c r="B7" s="266"/>
      <c r="C7" s="266"/>
      <c r="D7" s="266"/>
      <c r="E7" s="266"/>
      <c r="F7" s="266"/>
      <c r="G7" s="286"/>
      <c r="H7" s="6"/>
      <c r="J7" s="275" t="s">
        <v>14</v>
      </c>
      <c r="K7" s="275" t="s">
        <v>63</v>
      </c>
    </row>
    <row r="8" spans="1:13" ht="15.75" thickBot="1" x14ac:dyDescent="0.3">
      <c r="A8" s="142"/>
      <c r="B8" s="2"/>
      <c r="C8" s="2"/>
      <c r="D8" s="2"/>
      <c r="E8" s="2"/>
      <c r="F8" s="10"/>
      <c r="G8" s="3"/>
      <c r="H8" s="3"/>
      <c r="J8" s="275" t="s">
        <v>74</v>
      </c>
      <c r="K8" s="275" t="s">
        <v>64</v>
      </c>
    </row>
    <row r="9" spans="1:13" ht="17.25" x14ac:dyDescent="0.25">
      <c r="A9" s="157" t="s">
        <v>1</v>
      </c>
      <c r="B9" s="158"/>
      <c r="C9" s="158"/>
      <c r="D9" s="158"/>
      <c r="E9" s="158"/>
      <c r="F9" s="159" t="s">
        <v>2</v>
      </c>
      <c r="G9" s="160" t="s">
        <v>3</v>
      </c>
      <c r="H9" s="11"/>
      <c r="J9" s="275" t="s">
        <v>75</v>
      </c>
      <c r="K9" s="275" t="s">
        <v>66</v>
      </c>
    </row>
    <row r="10" spans="1:13" ht="15" x14ac:dyDescent="0.25">
      <c r="A10" s="106"/>
      <c r="B10" s="19"/>
      <c r="C10" s="19"/>
      <c r="D10" s="19"/>
      <c r="E10" s="19"/>
      <c r="F10" s="104"/>
      <c r="G10" s="105"/>
      <c r="J10" s="275" t="s">
        <v>85</v>
      </c>
      <c r="K10" s="275" t="s">
        <v>67</v>
      </c>
    </row>
    <row r="11" spans="1:13" ht="15" x14ac:dyDescent="0.25">
      <c r="A11" s="106" t="s">
        <v>4</v>
      </c>
      <c r="B11" s="107"/>
      <c r="C11" s="107" t="s">
        <v>5</v>
      </c>
      <c r="D11" s="108" t="s">
        <v>6</v>
      </c>
      <c r="E11" s="108" t="s">
        <v>104</v>
      </c>
      <c r="F11" s="109"/>
      <c r="G11" s="110"/>
      <c r="J11" s="275" t="s">
        <v>144</v>
      </c>
      <c r="K11" s="275" t="s">
        <v>68</v>
      </c>
    </row>
    <row r="12" spans="1:13" ht="15" x14ac:dyDescent="0.25">
      <c r="A12" s="34"/>
      <c r="B12" s="102" t="s">
        <v>115</v>
      </c>
      <c r="C12" s="12" t="s">
        <v>8</v>
      </c>
      <c r="D12" s="164">
        <v>0</v>
      </c>
      <c r="E12" s="165">
        <v>1</v>
      </c>
      <c r="F12" s="161">
        <f>D12/12*E12*VLOOKUP(C12,'Entgelt- Gehaltstabellen'!$A$3:$G$44,3,0)</f>
        <v>0</v>
      </c>
      <c r="G12" s="162">
        <f>D12/12*E12*VLOOKUP(C12,'Entgelt- Gehaltstabellen'!$A$3:$G$44,4,0)</f>
        <v>0</v>
      </c>
      <c r="J12" s="275" t="s">
        <v>76</v>
      </c>
      <c r="K12" s="275" t="s">
        <v>69</v>
      </c>
    </row>
    <row r="13" spans="1:13" x14ac:dyDescent="0.2">
      <c r="A13" s="113"/>
      <c r="B13" s="152" t="s">
        <v>116</v>
      </c>
      <c r="C13" s="12" t="s">
        <v>8</v>
      </c>
      <c r="D13" s="164">
        <v>0</v>
      </c>
      <c r="E13" s="165">
        <v>1</v>
      </c>
      <c r="F13" s="161">
        <f>D13/12*E13*VLOOKUP(C13,'Entgelt- Gehaltstabellen'!$A$3:$G$44,3,0)</f>
        <v>0</v>
      </c>
      <c r="G13" s="162">
        <f>D13/12*E13*VLOOKUP(C13,'Entgelt- Gehaltstabellen'!$A$3:$G$44,4,0)</f>
        <v>0</v>
      </c>
      <c r="J13" s="275" t="s">
        <v>77</v>
      </c>
      <c r="K13" s="275" t="s">
        <v>70</v>
      </c>
    </row>
    <row r="14" spans="1:13" ht="15" thickBot="1" x14ac:dyDescent="0.25">
      <c r="A14" s="148"/>
      <c r="B14" s="152" t="s">
        <v>116</v>
      </c>
      <c r="C14" s="12" t="s">
        <v>8</v>
      </c>
      <c r="D14" s="164">
        <v>0</v>
      </c>
      <c r="E14" s="165">
        <v>1</v>
      </c>
      <c r="F14" s="161">
        <f>D14/12*E14*VLOOKUP(C14,'Entgelt- Gehaltstabellen'!$A$3:$G$44,3,0)</f>
        <v>0</v>
      </c>
      <c r="G14" s="162">
        <f>D14/12*E14*VLOOKUP(C14,'Entgelt- Gehaltstabellen'!$A$3:$G$44,4,0)</f>
        <v>0</v>
      </c>
      <c r="J14" s="276" t="s">
        <v>127</v>
      </c>
      <c r="K14" s="275" t="s">
        <v>71</v>
      </c>
      <c r="L14" s="14"/>
    </row>
    <row r="15" spans="1:13" x14ac:dyDescent="0.2">
      <c r="A15" s="111"/>
      <c r="B15" s="107"/>
      <c r="C15" s="107"/>
      <c r="D15" s="108" t="s">
        <v>6</v>
      </c>
      <c r="E15" s="107" t="s">
        <v>12</v>
      </c>
      <c r="F15" s="109"/>
      <c r="G15" s="110"/>
      <c r="K15" s="275" t="s">
        <v>72</v>
      </c>
    </row>
    <row r="16" spans="1:13" x14ac:dyDescent="0.2">
      <c r="A16" s="113"/>
      <c r="B16" s="102" t="s">
        <v>9</v>
      </c>
      <c r="C16" s="13" t="s">
        <v>8</v>
      </c>
      <c r="D16" s="164"/>
      <c r="E16" s="164"/>
      <c r="F16" s="161">
        <f>D16*E16*VLOOKUP(C16,'Entgelt- Gehaltstabellen'!$A$3:$I$44,8,0)</f>
        <v>0</v>
      </c>
      <c r="G16" s="110"/>
      <c r="K16" s="275" t="s">
        <v>73</v>
      </c>
    </row>
    <row r="17" spans="1:13" x14ac:dyDescent="0.2">
      <c r="A17" s="113"/>
      <c r="B17" s="102" t="s">
        <v>98</v>
      </c>
      <c r="C17" s="107"/>
      <c r="D17" s="107"/>
      <c r="E17" s="107"/>
      <c r="F17" s="228">
        <v>0</v>
      </c>
      <c r="G17" s="110"/>
      <c r="K17" s="275" t="s">
        <v>7</v>
      </c>
    </row>
    <row r="18" spans="1:13" x14ac:dyDescent="0.2">
      <c r="A18" s="111"/>
      <c r="B18" s="107"/>
      <c r="C18" s="107"/>
      <c r="D18" s="107"/>
      <c r="E18" s="107"/>
      <c r="F18" s="109"/>
      <c r="G18" s="110"/>
      <c r="K18" s="275" t="s">
        <v>14</v>
      </c>
    </row>
    <row r="19" spans="1:13" ht="17.25" x14ac:dyDescent="0.25">
      <c r="A19" s="106" t="s">
        <v>11</v>
      </c>
      <c r="B19" s="107"/>
      <c r="C19" s="107" t="s">
        <v>5</v>
      </c>
      <c r="D19" s="108" t="s">
        <v>12</v>
      </c>
      <c r="E19" s="108"/>
      <c r="F19" s="109"/>
      <c r="G19" s="110"/>
      <c r="K19" s="275" t="s">
        <v>74</v>
      </c>
    </row>
    <row r="20" spans="1:13" ht="15" x14ac:dyDescent="0.25">
      <c r="A20" s="34"/>
      <c r="B20" s="102" t="s">
        <v>13</v>
      </c>
      <c r="C20" s="13" t="s">
        <v>8</v>
      </c>
      <c r="D20" s="208">
        <v>0</v>
      </c>
      <c r="E20" s="270"/>
      <c r="F20" s="161">
        <f>D20*VLOOKUP(C20,'Entgelt- Gehaltstabellen'!$A$3:$I$44,8,0)</f>
        <v>0</v>
      </c>
      <c r="G20" s="162">
        <f>D20*VLOOKUP(C20,'Entgelt- Gehaltstabellen'!$A$3:$I$44,9,0)</f>
        <v>0</v>
      </c>
      <c r="K20" s="275" t="s">
        <v>75</v>
      </c>
    </row>
    <row r="21" spans="1:13" ht="15" x14ac:dyDescent="0.25">
      <c r="A21" s="34"/>
      <c r="B21" s="279" t="s">
        <v>116</v>
      </c>
      <c r="C21" s="13" t="s">
        <v>8</v>
      </c>
      <c r="D21" s="208">
        <v>0</v>
      </c>
      <c r="E21" s="270"/>
      <c r="F21" s="161">
        <f>D21*VLOOKUP(C21,'Entgelt- Gehaltstabellen'!$A$3:$I$44,8,0)</f>
        <v>0</v>
      </c>
      <c r="G21" s="162">
        <f>D21*VLOOKUP(C21,'Entgelt- Gehaltstabellen'!$A$3:$I$44,9,0)</f>
        <v>0</v>
      </c>
      <c r="K21" s="275" t="s">
        <v>85</v>
      </c>
    </row>
    <row r="22" spans="1:13" x14ac:dyDescent="0.2">
      <c r="A22" s="113"/>
      <c r="B22" s="102" t="s">
        <v>115</v>
      </c>
      <c r="C22" s="12" t="s">
        <v>8</v>
      </c>
      <c r="D22" s="164">
        <v>0</v>
      </c>
      <c r="E22" s="269"/>
      <c r="F22" s="161">
        <f>D22*VLOOKUP(C22,'Entgelt- Gehaltstabellen'!$A$3:$I$44,8,0)</f>
        <v>0</v>
      </c>
      <c r="G22" s="162">
        <f>D22*VLOOKUP(C22,'Entgelt- Gehaltstabellen'!$A$3:$I$44,9,0)</f>
        <v>0</v>
      </c>
      <c r="K22" s="275" t="s">
        <v>144</v>
      </c>
    </row>
    <row r="23" spans="1:13" x14ac:dyDescent="0.2">
      <c r="A23" s="113"/>
      <c r="B23" s="152" t="s">
        <v>116</v>
      </c>
      <c r="C23" s="12" t="s">
        <v>8</v>
      </c>
      <c r="D23" s="164">
        <v>0</v>
      </c>
      <c r="E23" s="269"/>
      <c r="F23" s="161">
        <f>D23*VLOOKUP(C23,'Entgelt- Gehaltstabellen'!$A$3:$I$44,8,0)</f>
        <v>0</v>
      </c>
      <c r="G23" s="162">
        <f>D23*VLOOKUP(C23,'Entgelt- Gehaltstabellen'!$A$3:$I$44,9,0)</f>
        <v>0</v>
      </c>
      <c r="K23" s="275" t="s">
        <v>76</v>
      </c>
    </row>
    <row r="24" spans="1:13" ht="11.25" customHeight="1" thickBot="1" x14ac:dyDescent="0.25">
      <c r="A24" s="111"/>
      <c r="B24" s="107"/>
      <c r="C24" s="107"/>
      <c r="D24" s="112"/>
      <c r="E24" s="112"/>
      <c r="F24" s="109"/>
      <c r="G24" s="110"/>
      <c r="K24" s="276" t="s">
        <v>77</v>
      </c>
    </row>
    <row r="25" spans="1:13" ht="15.75" thickBot="1" x14ac:dyDescent="0.3">
      <c r="A25" s="198" t="s">
        <v>15</v>
      </c>
      <c r="B25" s="199"/>
      <c r="C25" s="199"/>
      <c r="D25" s="200"/>
      <c r="E25" s="200"/>
      <c r="F25" s="201">
        <f>SUM(F12:F23)</f>
        <v>0</v>
      </c>
      <c r="G25" s="202">
        <f>SUM(G12:G23)</f>
        <v>0</v>
      </c>
      <c r="H25" s="14"/>
    </row>
    <row r="26" spans="1:13" s="14" customFormat="1" ht="8.25" customHeight="1" thickBot="1" x14ac:dyDescent="0.3">
      <c r="A26" s="31"/>
      <c r="B26" s="31"/>
      <c r="C26" s="31"/>
      <c r="D26" s="100"/>
      <c r="E26" s="100"/>
      <c r="F26" s="101"/>
      <c r="G26" s="101"/>
      <c r="J26" s="4"/>
      <c r="K26" s="4"/>
      <c r="M26" s="4"/>
    </row>
    <row r="27" spans="1:13" ht="15" x14ac:dyDescent="0.25">
      <c r="A27" s="157" t="s">
        <v>16</v>
      </c>
      <c r="B27" s="158"/>
      <c r="C27" s="158"/>
      <c r="D27" s="158"/>
      <c r="E27" s="158"/>
      <c r="F27" s="159"/>
      <c r="G27" s="160" t="s">
        <v>117</v>
      </c>
      <c r="H27" s="15"/>
      <c r="K27" s="14"/>
    </row>
    <row r="28" spans="1:13" x14ac:dyDescent="0.2">
      <c r="A28" s="111"/>
      <c r="B28" s="107"/>
      <c r="C28" s="107"/>
      <c r="D28" s="107"/>
      <c r="E28" s="107"/>
      <c r="F28" s="112"/>
      <c r="G28" s="124"/>
      <c r="H28" s="14"/>
      <c r="J28" s="14"/>
      <c r="M28" s="14"/>
    </row>
    <row r="29" spans="1:13" x14ac:dyDescent="0.2">
      <c r="A29" s="111"/>
      <c r="B29" s="107" t="s">
        <v>17</v>
      </c>
      <c r="C29" s="107"/>
      <c r="D29" s="107"/>
      <c r="E29" s="107"/>
      <c r="F29" s="107"/>
      <c r="G29" s="166">
        <v>0</v>
      </c>
      <c r="H29" s="14"/>
    </row>
    <row r="30" spans="1:13" x14ac:dyDescent="0.2">
      <c r="A30" s="111"/>
      <c r="B30" s="107" t="s">
        <v>18</v>
      </c>
      <c r="C30" s="107"/>
      <c r="D30" s="107"/>
      <c r="E30" s="107"/>
      <c r="F30" s="107"/>
      <c r="G30" s="166">
        <v>0</v>
      </c>
      <c r="H30" s="14"/>
    </row>
    <row r="31" spans="1:13" x14ac:dyDescent="0.2">
      <c r="A31" s="111"/>
      <c r="B31" s="107" t="s">
        <v>19</v>
      </c>
      <c r="C31" s="107"/>
      <c r="D31" s="107"/>
      <c r="E31" s="107"/>
      <c r="F31" s="107"/>
      <c r="G31" s="166">
        <v>0</v>
      </c>
      <c r="H31" s="14"/>
    </row>
    <row r="32" spans="1:13" x14ac:dyDescent="0.2">
      <c r="A32" s="111"/>
      <c r="B32" s="107" t="s">
        <v>20</v>
      </c>
      <c r="C32" s="107"/>
      <c r="D32" s="107"/>
      <c r="E32" s="107"/>
      <c r="F32" s="107"/>
      <c r="G32" s="166">
        <v>0</v>
      </c>
      <c r="H32" s="14"/>
    </row>
    <row r="33" spans="1:13" ht="9.75" customHeight="1" x14ac:dyDescent="0.2">
      <c r="A33" s="111"/>
      <c r="B33" s="107"/>
      <c r="C33" s="107"/>
      <c r="D33" s="107"/>
      <c r="E33" s="107"/>
      <c r="F33" s="112"/>
      <c r="G33" s="124"/>
      <c r="H33" s="14"/>
    </row>
    <row r="34" spans="1:13" ht="15.75" thickBot="1" x14ac:dyDescent="0.3">
      <c r="A34" s="198" t="s">
        <v>15</v>
      </c>
      <c r="B34" s="199"/>
      <c r="C34" s="199"/>
      <c r="D34" s="200"/>
      <c r="E34" s="200"/>
      <c r="F34" s="201"/>
      <c r="G34" s="202">
        <f>SUM(G29:G32)</f>
        <v>0</v>
      </c>
      <c r="H34" s="14"/>
    </row>
    <row r="35" spans="1:13" s="14" customFormat="1" ht="8.25" customHeight="1" thickBot="1" x14ac:dyDescent="0.3">
      <c r="A35" s="31"/>
      <c r="B35" s="31"/>
      <c r="C35" s="31"/>
      <c r="D35" s="100"/>
      <c r="E35" s="100"/>
      <c r="F35" s="101"/>
      <c r="G35" s="101"/>
      <c r="J35" s="4"/>
      <c r="K35" s="4"/>
      <c r="M35" s="4"/>
    </row>
    <row r="36" spans="1:13" ht="21.75" customHeight="1" x14ac:dyDescent="0.25">
      <c r="A36" s="157" t="s">
        <v>97</v>
      </c>
      <c r="B36" s="158"/>
      <c r="C36" s="158"/>
      <c r="D36" s="158"/>
      <c r="E36" s="158"/>
      <c r="F36" s="159"/>
      <c r="G36" s="160" t="s">
        <v>117</v>
      </c>
      <c r="H36" s="14"/>
      <c r="K36" s="14"/>
    </row>
    <row r="37" spans="1:13" x14ac:dyDescent="0.2">
      <c r="A37" s="272"/>
      <c r="B37" s="107"/>
      <c r="C37" s="107"/>
      <c r="D37" s="118"/>
      <c r="E37" s="118"/>
      <c r="F37" s="119"/>
      <c r="G37" s="120"/>
      <c r="H37" s="14"/>
      <c r="J37" s="14"/>
      <c r="M37" s="14"/>
    </row>
    <row r="38" spans="1:13" ht="15.75" thickBot="1" x14ac:dyDescent="0.3">
      <c r="A38" s="198" t="s">
        <v>129</v>
      </c>
      <c r="B38" s="273"/>
      <c r="C38" s="199"/>
      <c r="D38" s="200"/>
      <c r="E38" s="200"/>
      <c r="F38" s="201"/>
      <c r="G38" s="202">
        <f>'Kalkulationsschema-Seite2'!F54</f>
        <v>0</v>
      </c>
      <c r="H38" s="14"/>
    </row>
    <row r="39" spans="1:13" s="14" customFormat="1" ht="8.25" customHeight="1" thickBot="1" x14ac:dyDescent="0.3">
      <c r="A39" s="31"/>
      <c r="B39" s="31"/>
      <c r="C39" s="31"/>
      <c r="D39" s="100"/>
      <c r="E39" s="100"/>
      <c r="F39" s="101"/>
      <c r="G39" s="101"/>
      <c r="J39" s="4"/>
      <c r="K39" s="4"/>
      <c r="M39" s="4"/>
    </row>
    <row r="40" spans="1:13" ht="22.5" customHeight="1" x14ac:dyDescent="0.25">
      <c r="A40" s="157" t="s">
        <v>21</v>
      </c>
      <c r="B40" s="158"/>
      <c r="C40" s="158"/>
      <c r="D40" s="158"/>
      <c r="E40" s="158"/>
      <c r="F40" s="159"/>
      <c r="G40" s="160" t="s">
        <v>117</v>
      </c>
      <c r="H40" s="14"/>
      <c r="K40" s="14"/>
    </row>
    <row r="41" spans="1:13" ht="15" x14ac:dyDescent="0.25">
      <c r="A41" s="272"/>
      <c r="B41" s="31"/>
      <c r="C41" s="31"/>
      <c r="D41" s="31"/>
      <c r="E41" s="31"/>
      <c r="F41" s="100"/>
      <c r="G41" s="123"/>
      <c r="H41" s="14"/>
      <c r="J41" s="14"/>
      <c r="M41" s="14"/>
    </row>
    <row r="42" spans="1:13" ht="15.75" thickBot="1" x14ac:dyDescent="0.3">
      <c r="A42" s="198" t="s">
        <v>129</v>
      </c>
      <c r="B42" s="199"/>
      <c r="C42" s="199"/>
      <c r="D42" s="200"/>
      <c r="E42" s="200"/>
      <c r="F42" s="201"/>
      <c r="G42" s="202">
        <f>'Kalkulationsschema-Seite2'!F65</f>
        <v>0</v>
      </c>
      <c r="H42" s="14"/>
      <c r="K42" s="271"/>
    </row>
    <row r="43" spans="1:13" ht="15.75" thickBot="1" x14ac:dyDescent="0.3">
      <c r="A43" s="31"/>
      <c r="B43" s="31"/>
      <c r="C43" s="31"/>
      <c r="D43" s="100"/>
      <c r="E43" s="100"/>
      <c r="F43" s="101"/>
      <c r="G43" s="101"/>
      <c r="H43" s="14"/>
      <c r="K43" s="271"/>
    </row>
    <row r="44" spans="1:13" ht="15.75" thickBot="1" x14ac:dyDescent="0.3">
      <c r="A44" s="280" t="s">
        <v>128</v>
      </c>
      <c r="B44" s="281"/>
      <c r="C44" s="281"/>
      <c r="D44" s="281"/>
      <c r="E44" s="281"/>
      <c r="F44" s="282"/>
      <c r="G44" s="283">
        <f>G42+G38+G34+G25+F25</f>
        <v>0</v>
      </c>
      <c r="H44" s="14"/>
      <c r="K44" s="271"/>
    </row>
    <row r="45" spans="1:13" s="14" customFormat="1" ht="15" customHeight="1" thickBot="1" x14ac:dyDescent="0.3">
      <c r="A45" s="31"/>
      <c r="B45" s="31"/>
      <c r="C45" s="31"/>
      <c r="D45" s="100"/>
      <c r="E45" s="100"/>
      <c r="F45" s="101"/>
      <c r="G45" s="101"/>
      <c r="J45" s="4"/>
      <c r="K45" s="271"/>
      <c r="M45" s="4"/>
    </row>
    <row r="46" spans="1:13" ht="19.5" customHeight="1" x14ac:dyDescent="0.25">
      <c r="A46" s="310" t="s">
        <v>148</v>
      </c>
      <c r="B46" s="158"/>
      <c r="C46" s="311"/>
      <c r="D46" s="158"/>
      <c r="E46" s="158"/>
      <c r="F46" s="159"/>
      <c r="G46" s="312">
        <f>G44*0.25</f>
        <v>0</v>
      </c>
      <c r="H46" s="16"/>
      <c r="I46" s="16"/>
      <c r="K46" s="271"/>
    </row>
    <row r="47" spans="1:13" ht="19.5" customHeight="1" thickBot="1" x14ac:dyDescent="0.3">
      <c r="A47" s="313"/>
      <c r="B47" s="314" t="s">
        <v>159</v>
      </c>
      <c r="C47" s="315"/>
      <c r="D47" s="314"/>
      <c r="E47" s="314"/>
      <c r="F47" s="316"/>
      <c r="G47" s="317">
        <f>G44*0.025</f>
        <v>0</v>
      </c>
      <c r="H47" s="16"/>
      <c r="I47" s="16"/>
      <c r="K47" s="271"/>
    </row>
    <row r="48" spans="1:13" s="14" customFormat="1" ht="8.25" customHeight="1" x14ac:dyDescent="0.25">
      <c r="A48" s="31"/>
      <c r="B48" s="31"/>
      <c r="C48" s="31"/>
      <c r="D48" s="100"/>
      <c r="E48" s="100"/>
      <c r="F48" s="101"/>
      <c r="G48" s="101"/>
      <c r="J48" s="4"/>
      <c r="K48" s="271"/>
      <c r="M48" s="4"/>
    </row>
    <row r="49" spans="1:13" ht="16.5" thickBot="1" x14ac:dyDescent="0.3">
      <c r="A49" s="203" t="s">
        <v>122</v>
      </c>
      <c r="B49" s="204"/>
      <c r="C49" s="204"/>
      <c r="D49" s="205"/>
      <c r="E49" s="205"/>
      <c r="F49" s="206"/>
      <c r="G49" s="207">
        <f>G46+G44</f>
        <v>0</v>
      </c>
      <c r="H49" s="14"/>
      <c r="K49" s="271"/>
    </row>
    <row r="50" spans="1:13" s="14" customFormat="1" ht="12" customHeight="1" thickBot="1" x14ac:dyDescent="0.3">
      <c r="A50" s="31"/>
      <c r="B50" s="31"/>
      <c r="C50" s="31"/>
      <c r="D50" s="100"/>
      <c r="E50" s="100"/>
      <c r="F50" s="101"/>
      <c r="G50" s="101"/>
      <c r="J50" s="4"/>
      <c r="K50" s="271"/>
      <c r="M50" s="4"/>
    </row>
    <row r="51" spans="1:13" s="230" customFormat="1" ht="24" customHeight="1" thickBot="1" x14ac:dyDescent="0.3">
      <c r="A51" s="248" t="s">
        <v>142</v>
      </c>
      <c r="B51" s="249"/>
      <c r="C51" s="249"/>
      <c r="D51" s="250"/>
      <c r="E51" s="250"/>
      <c r="F51" s="251"/>
      <c r="G51" s="285">
        <v>0</v>
      </c>
      <c r="H51" s="229"/>
      <c r="J51" s="17"/>
      <c r="K51" s="271"/>
      <c r="M51" s="4"/>
    </row>
    <row r="52" spans="1:13" s="238" customFormat="1" ht="14.25" customHeight="1" thickBot="1" x14ac:dyDescent="0.25">
      <c r="A52" s="234"/>
      <c r="B52" s="234"/>
      <c r="C52" s="234"/>
      <c r="D52" s="235"/>
      <c r="E52" s="235"/>
      <c r="F52" s="236"/>
      <c r="G52" s="236"/>
      <c r="H52" s="237"/>
      <c r="J52" s="14"/>
      <c r="K52" s="271"/>
      <c r="M52" s="14"/>
    </row>
    <row r="53" spans="1:13" s="238" customFormat="1" ht="24" customHeight="1" thickBot="1" x14ac:dyDescent="0.3">
      <c r="A53" s="252" t="s">
        <v>123</v>
      </c>
      <c r="B53" s="256"/>
      <c r="C53" s="256"/>
      <c r="D53" s="257"/>
      <c r="E53" s="257"/>
      <c r="F53" s="258"/>
      <c r="G53" s="259">
        <f>G51+G49</f>
        <v>0</v>
      </c>
      <c r="H53" s="237"/>
      <c r="J53" s="231"/>
      <c r="K53" s="271"/>
      <c r="M53" s="230"/>
    </row>
    <row r="54" spans="1:13" s="14" customFormat="1" ht="15" customHeight="1" thickBot="1" x14ac:dyDescent="0.3">
      <c r="A54" s="31"/>
      <c r="B54" s="31"/>
      <c r="C54" s="31"/>
      <c r="D54" s="100"/>
      <c r="E54" s="100"/>
      <c r="F54" s="101"/>
      <c r="G54" s="101"/>
      <c r="J54" s="239"/>
      <c r="K54" s="271"/>
      <c r="M54" s="238"/>
    </row>
    <row r="55" spans="1:13" s="22" customFormat="1" ht="22.5" customHeight="1" thickBot="1" x14ac:dyDescent="0.3">
      <c r="A55" s="252" t="s">
        <v>120</v>
      </c>
      <c r="B55" s="253"/>
      <c r="C55" s="253"/>
      <c r="D55" s="253"/>
      <c r="E55" s="253"/>
      <c r="F55" s="254"/>
      <c r="G55" s="255">
        <f>(G49+G51)*0.19</f>
        <v>0</v>
      </c>
      <c r="H55" s="21"/>
      <c r="J55" s="239"/>
      <c r="K55" s="271"/>
      <c r="M55" s="238"/>
    </row>
    <row r="56" spans="1:13" s="22" customFormat="1" ht="15.75" thickBot="1" x14ac:dyDescent="0.3">
      <c r="A56" s="31"/>
      <c r="B56" s="31"/>
      <c r="C56" s="31"/>
      <c r="D56" s="31"/>
      <c r="E56" s="31"/>
      <c r="F56" s="100"/>
      <c r="G56" s="101"/>
      <c r="H56" s="21"/>
      <c r="J56" s="14"/>
      <c r="K56" s="271"/>
      <c r="M56" s="14"/>
    </row>
    <row r="57" spans="1:13" s="22" customFormat="1" ht="24.75" customHeight="1" thickBot="1" x14ac:dyDescent="0.3">
      <c r="A57" s="260" t="s">
        <v>121</v>
      </c>
      <c r="B57" s="261"/>
      <c r="C57" s="261"/>
      <c r="D57" s="262"/>
      <c r="E57" s="262"/>
      <c r="F57" s="263"/>
      <c r="G57" s="264">
        <f>G55+G49+G51</f>
        <v>0</v>
      </c>
      <c r="H57" s="21"/>
      <c r="K57" s="271"/>
    </row>
    <row r="58" spans="1:13" s="22" customFormat="1" ht="15.75" x14ac:dyDescent="0.25">
      <c r="A58" s="31"/>
      <c r="B58" s="18"/>
      <c r="C58" s="18"/>
      <c r="D58" s="19"/>
      <c r="E58" s="20"/>
      <c r="F58" s="23"/>
      <c r="G58" s="21"/>
      <c r="K58" s="271"/>
    </row>
    <row r="59" spans="1:13" x14ac:dyDescent="0.2">
      <c r="J59" s="22"/>
      <c r="K59" s="271"/>
      <c r="M59" s="22"/>
    </row>
    <row r="60" spans="1:13" ht="15" thickBot="1" x14ac:dyDescent="0.25">
      <c r="A60" s="149"/>
      <c r="B60" s="25"/>
      <c r="C60" s="25"/>
      <c r="D60" s="26"/>
      <c r="E60" s="27"/>
      <c r="F60" s="26"/>
      <c r="J60" s="22"/>
      <c r="M60" s="22"/>
    </row>
    <row r="61" spans="1:13" ht="15.75" x14ac:dyDescent="0.25">
      <c r="A61" s="147" t="s">
        <v>25</v>
      </c>
      <c r="B61" s="29"/>
      <c r="C61" s="190"/>
      <c r="D61" s="191"/>
      <c r="E61" s="191"/>
      <c r="F61" s="240" t="s">
        <v>124</v>
      </c>
      <c r="G61" s="192"/>
    </row>
    <row r="62" spans="1:13" ht="15" x14ac:dyDescent="0.2">
      <c r="A62" s="193"/>
      <c r="B62" s="102" t="s">
        <v>26</v>
      </c>
      <c r="C62" s="32"/>
      <c r="D62" s="33"/>
      <c r="E62" s="33"/>
      <c r="F62" s="303" t="e">
        <f>G62/$G$53</f>
        <v>#DIV/0!</v>
      </c>
      <c r="G62" s="37">
        <f>SUM(F20:F24)</f>
        <v>0</v>
      </c>
    </row>
    <row r="63" spans="1:13" ht="15" x14ac:dyDescent="0.25">
      <c r="A63" s="36"/>
      <c r="B63" s="102" t="s">
        <v>27</v>
      </c>
      <c r="C63" s="102"/>
      <c r="D63" s="35"/>
      <c r="E63" s="35"/>
      <c r="F63" s="303" t="e">
        <f>G25/$G$53</f>
        <v>#DIV/0!</v>
      </c>
      <c r="G63" s="37">
        <f>G25</f>
        <v>0</v>
      </c>
    </row>
    <row r="64" spans="1:13" ht="15" x14ac:dyDescent="0.25">
      <c r="A64" s="36"/>
      <c r="B64" s="102" t="s">
        <v>146</v>
      </c>
      <c r="C64" s="102"/>
      <c r="D64" s="35"/>
      <c r="E64" s="35"/>
      <c r="F64" s="303" t="e">
        <f>G46/G49</f>
        <v>#DIV/0!</v>
      </c>
      <c r="G64" s="37">
        <f>G46</f>
        <v>0</v>
      </c>
      <c r="M64" s="17"/>
    </row>
    <row r="65" spans="1:13" ht="17.25" x14ac:dyDescent="0.25">
      <c r="A65" s="36"/>
      <c r="B65" s="102" t="s">
        <v>150</v>
      </c>
      <c r="C65" s="102"/>
      <c r="D65" s="35"/>
      <c r="E65" s="35"/>
      <c r="F65" s="303" t="e">
        <f>G65/$G$53</f>
        <v>#DIV/0!</v>
      </c>
      <c r="G65" s="37">
        <f>G46/25*3.75</f>
        <v>0</v>
      </c>
      <c r="I65" s="17"/>
      <c r="M65" s="17"/>
    </row>
    <row r="66" spans="1:13" ht="17.25" x14ac:dyDescent="0.25">
      <c r="A66" s="36"/>
      <c r="B66" s="102" t="s">
        <v>149</v>
      </c>
      <c r="C66" s="102"/>
      <c r="D66" s="35"/>
      <c r="E66" s="35"/>
      <c r="F66" s="303" t="e">
        <f>G66/$G$53</f>
        <v>#DIV/0!</v>
      </c>
      <c r="G66" s="37">
        <f>G46/25*5</f>
        <v>0</v>
      </c>
    </row>
    <row r="67" spans="1:13" ht="17.25" x14ac:dyDescent="0.25">
      <c r="A67" s="36"/>
      <c r="B67" s="102" t="s">
        <v>151</v>
      </c>
      <c r="C67" s="102"/>
      <c r="D67" s="35"/>
      <c r="E67" s="35"/>
      <c r="F67" s="303" t="e">
        <f>G67/$G$53</f>
        <v>#DIV/0!</v>
      </c>
      <c r="G67" s="37">
        <f>G46/25*12</f>
        <v>0</v>
      </c>
      <c r="M67" s="17"/>
    </row>
    <row r="68" spans="1:13" ht="15" x14ac:dyDescent="0.25">
      <c r="A68" s="36"/>
      <c r="B68" s="102" t="s">
        <v>152</v>
      </c>
      <c r="C68" s="102"/>
      <c r="D68" s="35"/>
      <c r="E68" s="35"/>
      <c r="F68" s="303" t="e">
        <f>G68/$G$53</f>
        <v>#DIV/0!</v>
      </c>
      <c r="G68" s="37">
        <f>G46/25*4.25</f>
        <v>0</v>
      </c>
      <c r="M68" s="17"/>
    </row>
    <row r="69" spans="1:13" ht="16.5" thickBot="1" x14ac:dyDescent="0.3">
      <c r="A69" s="168" t="s">
        <v>15</v>
      </c>
      <c r="B69" s="194"/>
      <c r="C69" s="194"/>
      <c r="D69" s="195"/>
      <c r="E69" s="195"/>
      <c r="F69" s="196"/>
      <c r="G69" s="197">
        <f>G63+G65+G66+G67+G68+G62</f>
        <v>0</v>
      </c>
      <c r="M69" s="17"/>
    </row>
    <row r="70" spans="1:13" s="22" customFormat="1" ht="16.5" thickBot="1" x14ac:dyDescent="0.3">
      <c r="A70" s="31"/>
      <c r="B70" s="32"/>
      <c r="C70" s="32"/>
      <c r="D70" s="33"/>
      <c r="E70" s="33"/>
      <c r="F70" s="232"/>
      <c r="G70" s="233"/>
      <c r="J70" s="4"/>
      <c r="K70" s="4"/>
      <c r="M70" s="17"/>
    </row>
    <row r="71" spans="1:13" s="22" customFormat="1" ht="15.75" x14ac:dyDescent="0.25">
      <c r="A71" s="147" t="s">
        <v>125</v>
      </c>
      <c r="B71" s="240"/>
      <c r="C71" s="190"/>
      <c r="D71" s="191"/>
      <c r="E71" s="191"/>
      <c r="F71" s="241" t="s">
        <v>124</v>
      </c>
      <c r="G71" s="242"/>
      <c r="J71" s="4"/>
      <c r="M71" s="4"/>
    </row>
    <row r="72" spans="1:13" s="22" customFormat="1" ht="15.75" x14ac:dyDescent="0.25">
      <c r="A72" s="106"/>
      <c r="B72" s="102"/>
      <c r="C72" s="32"/>
      <c r="D72" s="33"/>
      <c r="E72" s="33"/>
      <c r="F72" s="232"/>
      <c r="G72" s="247"/>
    </row>
    <row r="73" spans="1:13" s="22" customFormat="1" ht="16.5" thickBot="1" x14ac:dyDescent="0.3">
      <c r="A73" s="153"/>
      <c r="B73" s="243" t="s">
        <v>103</v>
      </c>
      <c r="C73" s="244"/>
      <c r="D73" s="245"/>
      <c r="E73" s="245"/>
      <c r="F73" s="246" t="e">
        <f>G51/$G$53</f>
        <v>#DIV/0!</v>
      </c>
      <c r="G73" s="156">
        <f>G51</f>
        <v>0</v>
      </c>
    </row>
    <row r="74" spans="1:13" s="22" customFormat="1" ht="15.75" x14ac:dyDescent="0.25">
      <c r="A74" s="31"/>
      <c r="B74" s="32"/>
      <c r="C74" s="32"/>
      <c r="D74" s="33"/>
      <c r="E74" s="33"/>
      <c r="F74" s="232"/>
      <c r="G74" s="233"/>
    </row>
    <row r="75" spans="1:13" ht="15.75" x14ac:dyDescent="0.25">
      <c r="A75" s="24" t="s">
        <v>22</v>
      </c>
      <c r="B75" s="167" t="s">
        <v>23</v>
      </c>
      <c r="C75" s="163" t="s">
        <v>24</v>
      </c>
      <c r="D75" s="33"/>
      <c r="E75" s="33"/>
      <c r="F75" s="232"/>
      <c r="G75" s="233"/>
      <c r="J75" s="22"/>
      <c r="K75" s="22"/>
      <c r="M75" s="17"/>
    </row>
    <row r="76" spans="1:13" ht="15.75" x14ac:dyDescent="0.25">
      <c r="A76" s="31"/>
      <c r="B76" s="18"/>
      <c r="C76" s="18"/>
      <c r="D76" s="19"/>
      <c r="E76" s="38"/>
      <c r="F76" s="38"/>
      <c r="J76" s="22"/>
      <c r="M76" s="22"/>
    </row>
    <row r="77" spans="1:13" ht="15" x14ac:dyDescent="0.25">
      <c r="A77" s="150" t="s">
        <v>28</v>
      </c>
      <c r="E77" s="39"/>
      <c r="F77" s="14"/>
    </row>
    <row r="78" spans="1:13" ht="16.5" x14ac:dyDescent="0.2">
      <c r="A78" s="151" t="s">
        <v>108</v>
      </c>
      <c r="B78" s="40" t="s">
        <v>119</v>
      </c>
      <c r="E78" s="39"/>
      <c r="F78" s="14"/>
    </row>
    <row r="79" spans="1:13" ht="16.5" x14ac:dyDescent="0.2">
      <c r="A79" s="151" t="s">
        <v>109</v>
      </c>
      <c r="B79" s="40" t="s">
        <v>29</v>
      </c>
      <c r="E79" s="39"/>
      <c r="F79" s="14"/>
    </row>
    <row r="80" spans="1:13" ht="16.5" x14ac:dyDescent="0.2">
      <c r="A80" s="152" t="s">
        <v>110</v>
      </c>
      <c r="B80" s="40" t="s">
        <v>30</v>
      </c>
      <c r="E80" s="39"/>
      <c r="F80" s="14"/>
    </row>
    <row r="81" spans="1:6" ht="16.5" x14ac:dyDescent="0.2">
      <c r="A81" s="102" t="s">
        <v>111</v>
      </c>
      <c r="B81" s="40" t="s">
        <v>31</v>
      </c>
      <c r="E81" s="39"/>
      <c r="F81" s="14"/>
    </row>
    <row r="82" spans="1:6" ht="16.5" x14ac:dyDescent="0.2">
      <c r="A82" s="102" t="s">
        <v>112</v>
      </c>
      <c r="B82" s="40" t="s">
        <v>32</v>
      </c>
      <c r="E82" s="39"/>
      <c r="F82" s="14"/>
    </row>
    <row r="83" spans="1:6" ht="16.5" x14ac:dyDescent="0.2">
      <c r="A83" s="102" t="s">
        <v>113</v>
      </c>
      <c r="B83" s="40" t="s">
        <v>33</v>
      </c>
      <c r="E83" s="39"/>
      <c r="F83" s="14"/>
    </row>
    <row r="84" spans="1:6" ht="16.5" x14ac:dyDescent="0.2">
      <c r="A84" s="152" t="s">
        <v>114</v>
      </c>
      <c r="B84" s="41" t="s">
        <v>34</v>
      </c>
      <c r="E84" s="39"/>
      <c r="F84" s="14"/>
    </row>
    <row r="85" spans="1:6" x14ac:dyDescent="0.2">
      <c r="A85" s="152" t="s">
        <v>145</v>
      </c>
      <c r="B85" s="40" t="s">
        <v>147</v>
      </c>
      <c r="E85" s="39"/>
      <c r="F85" s="14"/>
    </row>
    <row r="86" spans="1:6" x14ac:dyDescent="0.2">
      <c r="D86" s="39"/>
      <c r="E86" s="14"/>
    </row>
    <row r="87" spans="1:6" x14ac:dyDescent="0.2">
      <c r="E87" s="39"/>
      <c r="F87" s="14"/>
    </row>
    <row r="88" spans="1:6" x14ac:dyDescent="0.2">
      <c r="E88" s="39"/>
      <c r="F88" s="14"/>
    </row>
    <row r="89" spans="1:6" x14ac:dyDescent="0.2">
      <c r="E89" s="39"/>
      <c r="F89" s="14"/>
    </row>
    <row r="90" spans="1:6" x14ac:dyDescent="0.2">
      <c r="E90" s="39"/>
      <c r="F90" s="14"/>
    </row>
    <row r="91" spans="1:6" x14ac:dyDescent="0.2">
      <c r="E91" s="39"/>
      <c r="F91" s="14"/>
    </row>
    <row r="92" spans="1:6" x14ac:dyDescent="0.2">
      <c r="E92" s="39"/>
      <c r="F92" s="14"/>
    </row>
    <row r="93" spans="1:6" x14ac:dyDescent="0.2">
      <c r="E93" s="39"/>
      <c r="F93" s="14"/>
    </row>
    <row r="94" spans="1:6" x14ac:dyDescent="0.2">
      <c r="E94" s="39"/>
      <c r="F94" s="14"/>
    </row>
    <row r="95" spans="1:6" x14ac:dyDescent="0.2">
      <c r="E95" s="39"/>
      <c r="F95" s="14"/>
    </row>
    <row r="96" spans="1:6" x14ac:dyDescent="0.2">
      <c r="E96" s="39"/>
      <c r="F96" s="14"/>
    </row>
    <row r="97" spans="5:6" x14ac:dyDescent="0.2">
      <c r="E97" s="39"/>
      <c r="F97" s="14"/>
    </row>
    <row r="98" spans="5:6" x14ac:dyDescent="0.2">
      <c r="E98" s="39"/>
      <c r="F98" s="14"/>
    </row>
    <row r="99" spans="5:6" x14ac:dyDescent="0.2">
      <c r="E99" s="39"/>
      <c r="F99" s="14"/>
    </row>
    <row r="100" spans="5:6" x14ac:dyDescent="0.2">
      <c r="E100" s="39"/>
      <c r="F100" s="14"/>
    </row>
    <row r="101" spans="5:6" x14ac:dyDescent="0.2">
      <c r="E101" s="39"/>
      <c r="F101" s="14"/>
    </row>
    <row r="102" spans="5:6" x14ac:dyDescent="0.2">
      <c r="E102" s="39"/>
      <c r="F102" s="14"/>
    </row>
    <row r="103" spans="5:6" x14ac:dyDescent="0.2">
      <c r="E103" s="39"/>
      <c r="F103" s="14"/>
    </row>
    <row r="104" spans="5:6" x14ac:dyDescent="0.2">
      <c r="E104" s="39"/>
      <c r="F104" s="14"/>
    </row>
    <row r="105" spans="5:6" x14ac:dyDescent="0.2">
      <c r="E105" s="39"/>
      <c r="F105" s="14"/>
    </row>
    <row r="106" spans="5:6" x14ac:dyDescent="0.2">
      <c r="E106" s="39"/>
      <c r="F106" s="14"/>
    </row>
    <row r="107" spans="5:6" x14ac:dyDescent="0.2">
      <c r="E107" s="39"/>
      <c r="F107" s="14"/>
    </row>
    <row r="108" spans="5:6" x14ac:dyDescent="0.2">
      <c r="E108" s="39"/>
      <c r="F108" s="14"/>
    </row>
    <row r="109" spans="5:6" x14ac:dyDescent="0.2">
      <c r="E109" s="39"/>
      <c r="F109" s="14"/>
    </row>
    <row r="110" spans="5:6" x14ac:dyDescent="0.2">
      <c r="E110" s="39"/>
      <c r="F110" s="14"/>
    </row>
    <row r="111" spans="5:6" x14ac:dyDescent="0.2">
      <c r="E111" s="39"/>
      <c r="F111" s="14"/>
    </row>
    <row r="112" spans="5:6" x14ac:dyDescent="0.2">
      <c r="E112" s="39"/>
      <c r="F112" s="14"/>
    </row>
    <row r="113" spans="5:6" x14ac:dyDescent="0.2">
      <c r="E113" s="39"/>
      <c r="F113" s="14"/>
    </row>
    <row r="114" spans="5:6" x14ac:dyDescent="0.2">
      <c r="E114" s="39"/>
      <c r="F114" s="14"/>
    </row>
    <row r="115" spans="5:6" x14ac:dyDescent="0.2">
      <c r="E115" s="39"/>
      <c r="F115" s="14"/>
    </row>
    <row r="116" spans="5:6" x14ac:dyDescent="0.2">
      <c r="E116" s="39"/>
      <c r="F116" s="14"/>
    </row>
    <row r="117" spans="5:6" x14ac:dyDescent="0.2">
      <c r="E117" s="39"/>
      <c r="F117" s="14"/>
    </row>
    <row r="118" spans="5:6" x14ac:dyDescent="0.2">
      <c r="E118" s="39"/>
      <c r="F118" s="14"/>
    </row>
    <row r="119" spans="5:6" x14ac:dyDescent="0.2">
      <c r="E119" s="39"/>
      <c r="F119" s="14"/>
    </row>
    <row r="120" spans="5:6" x14ac:dyDescent="0.2">
      <c r="E120" s="39"/>
      <c r="F120" s="14"/>
    </row>
    <row r="121" spans="5:6" x14ac:dyDescent="0.2">
      <c r="E121" s="39"/>
      <c r="F121" s="14"/>
    </row>
    <row r="122" spans="5:6" x14ac:dyDescent="0.2">
      <c r="E122" s="39"/>
      <c r="F122" s="14"/>
    </row>
    <row r="123" spans="5:6" x14ac:dyDescent="0.2">
      <c r="E123" s="39"/>
      <c r="F123" s="14"/>
    </row>
    <row r="124" spans="5:6" x14ac:dyDescent="0.2">
      <c r="E124" s="39"/>
      <c r="F124" s="14"/>
    </row>
    <row r="125" spans="5:6" x14ac:dyDescent="0.2">
      <c r="E125" s="39"/>
      <c r="F125" s="14"/>
    </row>
    <row r="126" spans="5:6" x14ac:dyDescent="0.2">
      <c r="E126" s="39"/>
      <c r="F126" s="14"/>
    </row>
    <row r="127" spans="5:6" x14ac:dyDescent="0.2">
      <c r="E127" s="39"/>
      <c r="F127" s="14"/>
    </row>
    <row r="128" spans="5:6" x14ac:dyDescent="0.2">
      <c r="E128" s="39"/>
      <c r="F128" s="14"/>
    </row>
    <row r="129" spans="5:6" x14ac:dyDescent="0.2">
      <c r="E129" s="39"/>
      <c r="F129" s="14"/>
    </row>
    <row r="130" spans="5:6" x14ac:dyDescent="0.2">
      <c r="E130" s="39"/>
      <c r="F130" s="14"/>
    </row>
    <row r="131" spans="5:6" x14ac:dyDescent="0.2">
      <c r="E131" s="39"/>
      <c r="F131" s="14"/>
    </row>
  </sheetData>
  <sheetProtection algorithmName="SHA-512" hashValue="JZts0Hu5YTrcWRB2sEvP8puwroSCdHxrxQHsy1uVU89mDt+91iBV/n1gvWSteu2l0nzavE1DjqoMMxwqdgfrPA==" saltValue="XFzW6b9Xc8i3n+U7Y0aBgg==" spinCount="100000" sheet="1" selectLockedCells="1"/>
  <phoneticPr fontId="22" type="noConversion"/>
  <dataValidations count="4">
    <dataValidation type="list" allowBlank="1" showInputMessage="1" showErrorMessage="1" sqref="C16:C17" xr:uid="{00000000-0002-0000-0000-000000000000}">
      <formula1>$L$1:$L$4</formula1>
    </dataValidation>
    <dataValidation type="list" allowBlank="1" showInputMessage="1" showErrorMessage="1" sqref="C20:C21" xr:uid="{00000000-0002-0000-0000-000001000000}">
      <formula1>$M$1:$M$6</formula1>
    </dataValidation>
    <dataValidation type="list" allowBlank="1" showInputMessage="1" showErrorMessage="1" sqref="C22:C23" xr:uid="{00000000-0002-0000-0000-000002000000}">
      <formula1>$K$1:$K$24</formula1>
    </dataValidation>
    <dataValidation type="list" allowBlank="1" showInputMessage="1" showErrorMessage="1" sqref="C12:C14" xr:uid="{00000000-0002-0000-0000-000003000000}">
      <formula1>$J$1:$J$14</formula1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Header xml:space="preserve">&amp;C&amp;"Arial,Fett"&amp;18Projektvorkalkulation 2026 </oddHeader>
    <oddFooter>&amp;L&amp;A&amp;RV 2026-01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M65"/>
  <sheetViews>
    <sheetView zoomScale="90" zoomScaleNormal="90" zoomScalePageLayoutView="70" workbookViewId="0">
      <selection activeCell="E10" sqref="E10"/>
    </sheetView>
  </sheetViews>
  <sheetFormatPr baseColWidth="10" defaultColWidth="11" defaultRowHeight="14.25" x14ac:dyDescent="0.2"/>
  <cols>
    <col min="1" max="1" width="5.75" style="4" customWidth="1"/>
    <col min="2" max="2" width="46.125" style="4" customWidth="1"/>
    <col min="3" max="3" width="5.5" style="4" customWidth="1"/>
    <col min="4" max="4" width="14.25" style="4" customWidth="1"/>
    <col min="5" max="5" width="13.125" style="4" customWidth="1"/>
    <col min="6" max="6" width="15.125" style="4" customWidth="1"/>
    <col min="7" max="7" width="5.625" style="22" customWidth="1"/>
    <col min="8" max="8" width="3.75" style="4" customWidth="1"/>
    <col min="9" max="9" width="51.25" style="4" customWidth="1"/>
    <col min="10" max="10" width="9.75" style="4" customWidth="1"/>
    <col min="11" max="11" width="8" style="4" customWidth="1"/>
    <col min="12" max="12" width="12.875" style="4" bestFit="1" customWidth="1"/>
    <col min="13" max="13" width="14" style="4" customWidth="1"/>
    <col min="14" max="16384" width="11" style="4"/>
  </cols>
  <sheetData>
    <row r="1" spans="1:13" ht="26.25" x14ac:dyDescent="0.4">
      <c r="A1" s="1" t="s">
        <v>35</v>
      </c>
      <c r="F1" s="102"/>
    </row>
    <row r="2" spans="1:13" ht="6.75" customHeight="1" thickBot="1" x14ac:dyDescent="0.25"/>
    <row r="3" spans="1:13" ht="15.75" x14ac:dyDescent="0.25">
      <c r="A3" s="28" t="s">
        <v>36</v>
      </c>
      <c r="B3" s="114"/>
      <c r="C3" s="114"/>
      <c r="D3" s="115"/>
      <c r="E3" s="116"/>
      <c r="F3" s="131"/>
      <c r="G3" s="184"/>
      <c r="H3" s="28"/>
      <c r="I3" s="114"/>
      <c r="J3" s="115"/>
      <c r="K3" s="115"/>
      <c r="L3" s="116"/>
      <c r="M3" s="117"/>
    </row>
    <row r="4" spans="1:13" ht="9" customHeight="1" x14ac:dyDescent="0.2">
      <c r="A4" s="111"/>
      <c r="B4" s="21"/>
      <c r="C4" s="107"/>
      <c r="D4" s="107"/>
      <c r="E4" s="112"/>
      <c r="F4" s="109"/>
      <c r="G4" s="185"/>
      <c r="H4" s="111"/>
      <c r="I4" s="107"/>
      <c r="J4" s="107"/>
      <c r="K4" s="107"/>
      <c r="L4" s="112"/>
      <c r="M4" s="124"/>
    </row>
    <row r="5" spans="1:13" ht="15.75" x14ac:dyDescent="0.25">
      <c r="A5" s="125" t="s">
        <v>90</v>
      </c>
      <c r="B5" s="107"/>
      <c r="C5" s="107"/>
      <c r="D5" s="107"/>
      <c r="E5" s="112"/>
      <c r="F5" s="109"/>
      <c r="G5" s="185"/>
      <c r="H5" s="125" t="s">
        <v>89</v>
      </c>
      <c r="I5" s="107"/>
      <c r="J5" s="107"/>
      <c r="K5" s="107"/>
      <c r="L5" s="112"/>
      <c r="M5" s="124"/>
    </row>
    <row r="6" spans="1:13" ht="15.75" x14ac:dyDescent="0.25">
      <c r="A6" s="187"/>
      <c r="B6" s="107"/>
      <c r="C6" s="107"/>
      <c r="D6" s="107"/>
      <c r="E6" s="112"/>
      <c r="F6" s="109"/>
      <c r="G6" s="185"/>
      <c r="H6" s="126"/>
      <c r="I6" s="107"/>
      <c r="J6" s="107"/>
      <c r="K6" s="107"/>
      <c r="L6" s="112"/>
      <c r="M6" s="124"/>
    </row>
    <row r="7" spans="1:13" ht="15.75" x14ac:dyDescent="0.25">
      <c r="A7" s="187" t="s">
        <v>100</v>
      </c>
      <c r="B7" s="14"/>
      <c r="C7" s="14"/>
      <c r="D7" s="14"/>
      <c r="E7" s="14"/>
      <c r="F7" s="14"/>
      <c r="G7" s="185"/>
      <c r="H7" s="111" t="s">
        <v>37</v>
      </c>
      <c r="I7" s="169" t="s">
        <v>91</v>
      </c>
      <c r="J7" s="290"/>
      <c r="K7" s="290"/>
      <c r="L7" s="290"/>
      <c r="M7" s="291"/>
    </row>
    <row r="8" spans="1:13" x14ac:dyDescent="0.2">
      <c r="A8" s="188"/>
      <c r="B8" s="14"/>
      <c r="C8" s="14"/>
      <c r="D8" s="14"/>
      <c r="E8" s="14"/>
      <c r="F8" s="14"/>
      <c r="G8" s="185"/>
      <c r="H8" s="111"/>
      <c r="I8" s="102" t="s">
        <v>126</v>
      </c>
      <c r="J8" s="102"/>
      <c r="K8" s="287"/>
      <c r="L8" s="170">
        <v>0</v>
      </c>
      <c r="M8" s="291"/>
    </row>
    <row r="9" spans="1:13" ht="15" x14ac:dyDescent="0.25">
      <c r="A9" s="111" t="s">
        <v>37</v>
      </c>
      <c r="B9" s="169" t="s">
        <v>99</v>
      </c>
      <c r="C9" s="107"/>
      <c r="D9" s="107"/>
      <c r="E9" s="112"/>
      <c r="F9" s="109"/>
      <c r="G9" s="185"/>
      <c r="H9" s="111"/>
      <c r="I9" s="102" t="s">
        <v>38</v>
      </c>
      <c r="J9" s="102"/>
      <c r="K9" s="102"/>
      <c r="L9" s="292">
        <v>96</v>
      </c>
      <c r="M9" s="291"/>
    </row>
    <row r="10" spans="1:13" x14ac:dyDescent="0.2">
      <c r="A10" s="111"/>
      <c r="B10" s="102" t="s">
        <v>134</v>
      </c>
      <c r="C10" s="102"/>
      <c r="D10" s="107"/>
      <c r="E10" s="170">
        <v>0</v>
      </c>
      <c r="F10" s="109"/>
      <c r="G10" s="185"/>
      <c r="H10" s="111"/>
      <c r="I10" s="102" t="s">
        <v>132</v>
      </c>
      <c r="J10" s="102"/>
      <c r="K10" s="102"/>
      <c r="L10" s="293">
        <v>0</v>
      </c>
      <c r="M10" s="291"/>
    </row>
    <row r="11" spans="1:13" ht="15" x14ac:dyDescent="0.25">
      <c r="A11" s="111"/>
      <c r="B11" s="31" t="s">
        <v>41</v>
      </c>
      <c r="C11" s="102"/>
      <c r="D11" s="107"/>
      <c r="E11" s="14"/>
      <c r="F11" s="182">
        <f>E10</f>
        <v>0</v>
      </c>
      <c r="G11" s="185"/>
      <c r="H11" s="111"/>
      <c r="I11" s="102" t="s">
        <v>40</v>
      </c>
      <c r="J11" s="102"/>
      <c r="K11" s="102"/>
      <c r="L11" s="292">
        <v>2000</v>
      </c>
      <c r="M11" s="291"/>
    </row>
    <row r="12" spans="1:13" x14ac:dyDescent="0.2">
      <c r="A12" s="111"/>
      <c r="B12" s="127"/>
      <c r="C12" s="127"/>
      <c r="D12" s="127"/>
      <c r="E12" s="127"/>
      <c r="F12" s="109"/>
      <c r="G12" s="185"/>
      <c r="H12" s="111"/>
      <c r="I12" s="102" t="s">
        <v>133</v>
      </c>
      <c r="J12" s="102"/>
      <c r="K12" s="102"/>
      <c r="L12" s="294"/>
      <c r="M12" s="288">
        <f>(L8*12/L9+L10)/L11</f>
        <v>0</v>
      </c>
    </row>
    <row r="13" spans="1:13" x14ac:dyDescent="0.2">
      <c r="A13" s="111"/>
      <c r="B13" s="128"/>
      <c r="C13" s="127"/>
      <c r="D13" s="129"/>
      <c r="E13" s="129"/>
      <c r="F13" s="109"/>
      <c r="G13" s="185"/>
      <c r="H13" s="111"/>
      <c r="M13" s="291"/>
    </row>
    <row r="14" spans="1:13" ht="15" x14ac:dyDescent="0.25">
      <c r="A14" s="111" t="s">
        <v>42</v>
      </c>
      <c r="B14" s="169" t="s">
        <v>99</v>
      </c>
      <c r="C14" s="107"/>
      <c r="D14" s="107"/>
      <c r="E14" s="112"/>
      <c r="F14" s="109"/>
      <c r="G14" s="185"/>
      <c r="H14" s="111"/>
      <c r="I14" s="295" t="s">
        <v>135</v>
      </c>
      <c r="L14" s="292">
        <v>0</v>
      </c>
      <c r="M14" s="289">
        <f>L14*M12</f>
        <v>0</v>
      </c>
    </row>
    <row r="15" spans="1:13" x14ac:dyDescent="0.2">
      <c r="A15" s="111"/>
      <c r="B15" s="102" t="s">
        <v>134</v>
      </c>
      <c r="C15" s="102"/>
      <c r="D15" s="107"/>
      <c r="E15" s="170">
        <v>0</v>
      </c>
      <c r="F15" s="109"/>
      <c r="G15" s="185"/>
      <c r="H15" s="111"/>
      <c r="M15" s="291"/>
    </row>
    <row r="16" spans="1:13" ht="15" x14ac:dyDescent="0.25">
      <c r="A16" s="111"/>
      <c r="B16" s="31" t="s">
        <v>41</v>
      </c>
      <c r="C16" s="102"/>
      <c r="D16" s="107"/>
      <c r="E16" s="14"/>
      <c r="F16" s="182">
        <f>E15</f>
        <v>0</v>
      </c>
      <c r="G16" s="185"/>
      <c r="H16" s="111"/>
      <c r="I16" s="295" t="s">
        <v>136</v>
      </c>
      <c r="M16" s="291"/>
    </row>
    <row r="17" spans="1:13" x14ac:dyDescent="0.2">
      <c r="A17" s="111"/>
      <c r="B17" s="127"/>
      <c r="C17" s="127"/>
      <c r="D17" s="127"/>
      <c r="E17" s="127"/>
      <c r="F17" s="109"/>
      <c r="G17" s="185"/>
      <c r="H17" s="111"/>
      <c r="I17" s="295" t="s">
        <v>137</v>
      </c>
      <c r="J17" s="304" t="s">
        <v>140</v>
      </c>
      <c r="K17" s="305" t="str">
        <f>CONCATENATE(ROUND(L11/8766*24,0)," Std.)")</f>
        <v>5 Std.)</v>
      </c>
      <c r="L17" s="292">
        <v>0</v>
      </c>
      <c r="M17" s="291"/>
    </row>
    <row r="18" spans="1:13" x14ac:dyDescent="0.2">
      <c r="A18" s="188"/>
      <c r="B18" s="265"/>
      <c r="C18" s="14"/>
      <c r="D18" s="14"/>
      <c r="E18" s="14"/>
      <c r="F18" s="14"/>
      <c r="G18" s="185"/>
      <c r="H18" s="111"/>
      <c r="I18" s="295" t="s">
        <v>138</v>
      </c>
      <c r="J18" s="294"/>
      <c r="K18" s="294"/>
      <c r="L18" s="292">
        <v>0</v>
      </c>
      <c r="M18" s="291"/>
    </row>
    <row r="19" spans="1:13" ht="15" x14ac:dyDescent="0.25">
      <c r="A19" s="111" t="s">
        <v>43</v>
      </c>
      <c r="B19" s="169" t="s">
        <v>99</v>
      </c>
      <c r="C19" s="107"/>
      <c r="D19" s="107"/>
      <c r="E19" s="112"/>
      <c r="F19" s="109"/>
      <c r="G19" s="185"/>
      <c r="I19" s="295" t="s">
        <v>139</v>
      </c>
      <c r="J19" s="294"/>
      <c r="K19" s="294"/>
      <c r="L19" s="294"/>
      <c r="M19" s="289">
        <f>M12* L17/24*L18/12*L11</f>
        <v>0</v>
      </c>
    </row>
    <row r="20" spans="1:13" ht="15" x14ac:dyDescent="0.25">
      <c r="A20" s="111"/>
      <c r="B20" s="102" t="s">
        <v>134</v>
      </c>
      <c r="C20" s="102"/>
      <c r="D20" s="107"/>
      <c r="E20" s="170">
        <v>0</v>
      </c>
      <c r="F20" s="109"/>
      <c r="G20" s="185"/>
      <c r="I20" s="31"/>
      <c r="J20" s="294"/>
      <c r="K20" s="294"/>
      <c r="L20" s="294"/>
      <c r="M20" s="291"/>
    </row>
    <row r="21" spans="1:13" ht="15" x14ac:dyDescent="0.25">
      <c r="A21" s="111"/>
      <c r="B21" s="31" t="s">
        <v>41</v>
      </c>
      <c r="C21" s="102"/>
      <c r="D21" s="107"/>
      <c r="E21" s="14"/>
      <c r="F21" s="182">
        <f>E20</f>
        <v>0</v>
      </c>
      <c r="G21" s="185"/>
      <c r="M21" s="291"/>
    </row>
    <row r="22" spans="1:13" ht="15" thickBot="1" x14ac:dyDescent="0.25">
      <c r="A22" s="111"/>
      <c r="B22" s="127"/>
      <c r="C22" s="127"/>
      <c r="D22" s="127"/>
      <c r="E22" s="127"/>
      <c r="F22" s="109"/>
      <c r="G22" s="185"/>
      <c r="H22" s="111" t="s">
        <v>42</v>
      </c>
      <c r="I22" s="169" t="s">
        <v>91</v>
      </c>
      <c r="J22" s="290"/>
      <c r="K22" s="290"/>
      <c r="L22" s="290"/>
      <c r="M22" s="291"/>
    </row>
    <row r="23" spans="1:13" ht="15.75" x14ac:dyDescent="0.25">
      <c r="A23" s="189" t="s">
        <v>102</v>
      </c>
      <c r="B23" s="144"/>
      <c r="C23" s="144"/>
      <c r="D23" s="144"/>
      <c r="E23" s="144"/>
      <c r="F23" s="144"/>
      <c r="G23" s="185"/>
      <c r="H23" s="111"/>
      <c r="I23" s="102" t="s">
        <v>126</v>
      </c>
      <c r="J23" s="102"/>
      <c r="K23" s="287"/>
      <c r="L23" s="170">
        <v>0</v>
      </c>
      <c r="M23" s="291"/>
    </row>
    <row r="24" spans="1:13" ht="15" x14ac:dyDescent="0.25">
      <c r="A24" s="188"/>
      <c r="B24" s="14"/>
      <c r="C24" s="14"/>
      <c r="D24" s="14"/>
      <c r="E24" s="14"/>
      <c r="F24" s="14"/>
      <c r="G24" s="185"/>
      <c r="H24" s="111"/>
      <c r="I24" s="102" t="s">
        <v>38</v>
      </c>
      <c r="J24" s="102"/>
      <c r="K24" s="102"/>
      <c r="L24" s="292">
        <v>96</v>
      </c>
      <c r="M24" s="291"/>
    </row>
    <row r="25" spans="1:13" x14ac:dyDescent="0.2">
      <c r="A25" s="111" t="s">
        <v>44</v>
      </c>
      <c r="B25" s="169" t="s">
        <v>99</v>
      </c>
      <c r="C25" s="107"/>
      <c r="D25" s="107"/>
      <c r="E25" s="112"/>
      <c r="F25" s="109"/>
      <c r="G25" s="185"/>
      <c r="H25" s="111"/>
      <c r="I25" s="102" t="s">
        <v>132</v>
      </c>
      <c r="J25" s="102"/>
      <c r="K25" s="102"/>
      <c r="L25" s="293">
        <v>0</v>
      </c>
      <c r="M25" s="291"/>
    </row>
    <row r="26" spans="1:13" x14ac:dyDescent="0.2">
      <c r="A26" s="111"/>
      <c r="B26" s="102" t="s">
        <v>134</v>
      </c>
      <c r="C26" s="102"/>
      <c r="D26" s="107"/>
      <c r="E26" s="170">
        <v>0</v>
      </c>
      <c r="F26" s="109"/>
      <c r="G26" s="185"/>
      <c r="H26" s="111"/>
      <c r="I26" s="102" t="s">
        <v>40</v>
      </c>
      <c r="J26" s="102"/>
      <c r="K26" s="102"/>
      <c r="L26" s="292">
        <v>8766</v>
      </c>
      <c r="M26" s="291"/>
    </row>
    <row r="27" spans="1:13" ht="15" x14ac:dyDescent="0.25">
      <c r="A27" s="111"/>
      <c r="B27" s="102" t="s">
        <v>38</v>
      </c>
      <c r="C27" s="102"/>
      <c r="D27" s="107"/>
      <c r="E27" s="171">
        <v>96</v>
      </c>
      <c r="F27" s="109"/>
      <c r="G27" s="185"/>
      <c r="H27" s="111"/>
      <c r="I27" s="102" t="s">
        <v>133</v>
      </c>
      <c r="J27" s="102"/>
      <c r="K27" s="102"/>
      <c r="L27" s="294"/>
      <c r="M27" s="288">
        <f>(L23*12/L24+L25)/L26</f>
        <v>0</v>
      </c>
    </row>
    <row r="28" spans="1:13" x14ac:dyDescent="0.2">
      <c r="A28" s="111"/>
      <c r="B28" s="102" t="s">
        <v>39</v>
      </c>
      <c r="C28" s="102"/>
      <c r="D28" s="107"/>
      <c r="E28" s="171"/>
      <c r="F28" s="109"/>
      <c r="G28" s="185"/>
      <c r="H28" s="111"/>
      <c r="M28" s="291"/>
    </row>
    <row r="29" spans="1:13" ht="15" x14ac:dyDescent="0.25">
      <c r="A29" s="111"/>
      <c r="B29" s="102" t="s">
        <v>41</v>
      </c>
      <c r="C29" s="102"/>
      <c r="D29" s="107"/>
      <c r="E29" s="174"/>
      <c r="F29" s="183">
        <f>E26*(E28/E27)</f>
        <v>0</v>
      </c>
      <c r="G29" s="185"/>
      <c r="H29" s="111"/>
      <c r="I29" s="295" t="s">
        <v>135</v>
      </c>
      <c r="L29" s="292">
        <v>0</v>
      </c>
      <c r="M29" s="289">
        <f>L29*M27</f>
        <v>0</v>
      </c>
    </row>
    <row r="30" spans="1:13" x14ac:dyDescent="0.2">
      <c r="A30" s="111"/>
      <c r="B30" s="127" t="s">
        <v>87</v>
      </c>
      <c r="C30" s="127"/>
      <c r="D30" s="127"/>
      <c r="E30" s="134">
        <f>E26-F29</f>
        <v>0</v>
      </c>
      <c r="F30" s="109"/>
      <c r="G30" s="185"/>
      <c r="H30" s="111"/>
      <c r="M30" s="291"/>
    </row>
    <row r="31" spans="1:13" x14ac:dyDescent="0.2">
      <c r="A31" s="111"/>
      <c r="B31" s="128" t="s">
        <v>96</v>
      </c>
      <c r="C31" s="127"/>
      <c r="D31" s="129" t="s">
        <v>95</v>
      </c>
      <c r="E31" s="135"/>
      <c r="F31" s="109"/>
      <c r="G31" s="185"/>
      <c r="H31" s="111"/>
      <c r="I31" s="295" t="s">
        <v>136</v>
      </c>
      <c r="M31" s="291"/>
    </row>
    <row r="32" spans="1:13" x14ac:dyDescent="0.2">
      <c r="A32" s="111"/>
      <c r="B32" s="130"/>
      <c r="C32" s="127"/>
      <c r="D32" s="129" t="s">
        <v>88</v>
      </c>
      <c r="E32" s="135"/>
      <c r="F32" s="109"/>
      <c r="G32" s="185"/>
      <c r="H32" s="111"/>
      <c r="I32" s="295" t="s">
        <v>137</v>
      </c>
      <c r="J32" s="304" t="s">
        <v>140</v>
      </c>
      <c r="K32" s="305" t="str">
        <f>CONCATENATE(ROUND(L26/8766*24,0)," Std.)")</f>
        <v>24 Std.)</v>
      </c>
      <c r="L32" s="292">
        <v>0</v>
      </c>
      <c r="M32" s="291"/>
    </row>
    <row r="33" spans="1:13" x14ac:dyDescent="0.2">
      <c r="A33" s="111"/>
      <c r="B33" s="102"/>
      <c r="C33" s="107"/>
      <c r="D33" s="107"/>
      <c r="E33" s="112"/>
      <c r="F33" s="109"/>
      <c r="G33" s="185"/>
      <c r="H33" s="111"/>
      <c r="I33" s="295" t="s">
        <v>138</v>
      </c>
      <c r="J33" s="294"/>
      <c r="K33" s="294"/>
      <c r="L33" s="292">
        <v>0</v>
      </c>
      <c r="M33" s="291"/>
    </row>
    <row r="34" spans="1:13" ht="15" x14ac:dyDescent="0.25">
      <c r="A34" s="111" t="s">
        <v>45</v>
      </c>
      <c r="B34" s="169" t="s">
        <v>99</v>
      </c>
      <c r="C34" s="107"/>
      <c r="D34" s="107"/>
      <c r="E34" s="112"/>
      <c r="F34" s="109"/>
      <c r="G34" s="185"/>
      <c r="I34" s="295" t="s">
        <v>139</v>
      </c>
      <c r="J34" s="294"/>
      <c r="K34" s="294"/>
      <c r="L34" s="294"/>
      <c r="M34" s="289">
        <f>M27* L32/24*L33/12*L26</f>
        <v>0</v>
      </c>
    </row>
    <row r="35" spans="1:13" x14ac:dyDescent="0.2">
      <c r="A35" s="111"/>
      <c r="B35" s="102" t="s">
        <v>134</v>
      </c>
      <c r="C35" s="102"/>
      <c r="D35" s="107"/>
      <c r="E35" s="170">
        <v>0</v>
      </c>
      <c r="F35" s="109"/>
      <c r="G35" s="185"/>
      <c r="M35" s="291"/>
    </row>
    <row r="36" spans="1:13" ht="15" x14ac:dyDescent="0.25">
      <c r="A36" s="111"/>
      <c r="B36" s="102" t="s">
        <v>38</v>
      </c>
      <c r="C36" s="102"/>
      <c r="D36" s="107"/>
      <c r="E36" s="171">
        <v>96</v>
      </c>
      <c r="F36" s="109"/>
      <c r="G36" s="185"/>
      <c r="M36" s="291"/>
    </row>
    <row r="37" spans="1:13" x14ac:dyDescent="0.2">
      <c r="A37" s="111"/>
      <c r="B37" s="102" t="s">
        <v>39</v>
      </c>
      <c r="C37" s="102"/>
      <c r="D37" s="107"/>
      <c r="E37" s="171"/>
      <c r="F37" s="109"/>
      <c r="G37" s="185"/>
      <c r="H37" s="111" t="s">
        <v>43</v>
      </c>
      <c r="I37" s="169" t="s">
        <v>91</v>
      </c>
      <c r="J37" s="290"/>
      <c r="K37" s="290"/>
      <c r="L37" s="290"/>
      <c r="M37" s="291"/>
    </row>
    <row r="38" spans="1:13" x14ac:dyDescent="0.2">
      <c r="A38" s="111"/>
      <c r="B38" s="102" t="s">
        <v>41</v>
      </c>
      <c r="C38" s="102"/>
      <c r="D38" s="107"/>
      <c r="E38" s="174"/>
      <c r="F38" s="183">
        <f>E35*(E37/E36)</f>
        <v>0</v>
      </c>
      <c r="G38" s="185"/>
      <c r="H38" s="111"/>
      <c r="I38" s="102" t="s">
        <v>126</v>
      </c>
      <c r="J38" s="102"/>
      <c r="K38" s="287"/>
      <c r="L38" s="170">
        <v>0</v>
      </c>
      <c r="M38" s="291"/>
    </row>
    <row r="39" spans="1:13" ht="15" x14ac:dyDescent="0.25">
      <c r="A39" s="111"/>
      <c r="B39" s="127" t="s">
        <v>87</v>
      </c>
      <c r="C39" s="127"/>
      <c r="D39" s="127"/>
      <c r="E39" s="134">
        <f>E35-F38</f>
        <v>0</v>
      </c>
      <c r="F39" s="109"/>
      <c r="G39" s="185"/>
      <c r="H39" s="111"/>
      <c r="I39" s="102" t="s">
        <v>38</v>
      </c>
      <c r="J39" s="102"/>
      <c r="K39" s="102"/>
      <c r="L39" s="292">
        <v>96</v>
      </c>
      <c r="M39" s="291"/>
    </row>
    <row r="40" spans="1:13" x14ac:dyDescent="0.2">
      <c r="A40" s="111"/>
      <c r="B40" s="128" t="s">
        <v>96</v>
      </c>
      <c r="C40" s="127"/>
      <c r="D40" s="129" t="s">
        <v>95</v>
      </c>
      <c r="E40" s="135"/>
      <c r="F40" s="109"/>
      <c r="G40" s="185"/>
      <c r="H40" s="111"/>
      <c r="I40" s="102" t="s">
        <v>132</v>
      </c>
      <c r="J40" s="102"/>
      <c r="K40" s="102"/>
      <c r="L40" s="293">
        <v>0</v>
      </c>
      <c r="M40" s="291"/>
    </row>
    <row r="41" spans="1:13" x14ac:dyDescent="0.2">
      <c r="A41" s="111"/>
      <c r="B41" s="130"/>
      <c r="C41" s="127"/>
      <c r="D41" s="129" t="s">
        <v>88</v>
      </c>
      <c r="E41" s="135"/>
      <c r="F41" s="109"/>
      <c r="G41" s="185"/>
      <c r="H41" s="111"/>
      <c r="I41" s="102" t="s">
        <v>40</v>
      </c>
      <c r="J41" s="102"/>
      <c r="K41" s="102"/>
      <c r="L41" s="292">
        <v>8766</v>
      </c>
      <c r="M41" s="291"/>
    </row>
    <row r="42" spans="1:13" x14ac:dyDescent="0.2">
      <c r="A42" s="111"/>
      <c r="B42" s="102"/>
      <c r="C42" s="107"/>
      <c r="D42" s="107"/>
      <c r="E42" s="112"/>
      <c r="F42" s="109"/>
      <c r="G42" s="185"/>
      <c r="H42" s="111"/>
      <c r="I42" s="102" t="s">
        <v>133</v>
      </c>
      <c r="J42" s="102"/>
      <c r="K42" s="102"/>
      <c r="L42" s="294"/>
      <c r="M42" s="288">
        <f>(L38*12/L39+L40)/L41</f>
        <v>0</v>
      </c>
    </row>
    <row r="43" spans="1:13" x14ac:dyDescent="0.2">
      <c r="A43" s="111" t="s">
        <v>101</v>
      </c>
      <c r="B43" s="169" t="s">
        <v>99</v>
      </c>
      <c r="C43" s="107"/>
      <c r="D43" s="107"/>
      <c r="E43" s="112"/>
      <c r="F43" s="109"/>
      <c r="G43" s="185"/>
      <c r="H43" s="111"/>
      <c r="M43" s="291"/>
    </row>
    <row r="44" spans="1:13" ht="15" x14ac:dyDescent="0.25">
      <c r="A44" s="111"/>
      <c r="B44" s="102" t="s">
        <v>134</v>
      </c>
      <c r="C44" s="102"/>
      <c r="D44" s="107"/>
      <c r="E44" s="170">
        <v>0</v>
      </c>
      <c r="F44" s="109"/>
      <c r="G44" s="185"/>
      <c r="H44" s="111"/>
      <c r="I44" s="295" t="s">
        <v>135</v>
      </c>
      <c r="L44" s="292">
        <v>0</v>
      </c>
      <c r="M44" s="289">
        <f>L44*M42</f>
        <v>0</v>
      </c>
    </row>
    <row r="45" spans="1:13" ht="15" x14ac:dyDescent="0.25">
      <c r="A45" s="111"/>
      <c r="B45" s="102" t="s">
        <v>38</v>
      </c>
      <c r="C45" s="102"/>
      <c r="D45" s="107"/>
      <c r="E45" s="171">
        <v>96</v>
      </c>
      <c r="F45" s="109"/>
      <c r="G45" s="185"/>
      <c r="H45" s="111"/>
      <c r="M45" s="291"/>
    </row>
    <row r="46" spans="1:13" x14ac:dyDescent="0.2">
      <c r="A46" s="111"/>
      <c r="B46" s="102" t="s">
        <v>39</v>
      </c>
      <c r="C46" s="102"/>
      <c r="D46" s="107"/>
      <c r="E46" s="171"/>
      <c r="F46" s="109"/>
      <c r="G46" s="185"/>
      <c r="H46" s="111"/>
      <c r="I46" s="295" t="s">
        <v>136</v>
      </c>
      <c r="M46" s="291"/>
    </row>
    <row r="47" spans="1:13" x14ac:dyDescent="0.2">
      <c r="A47" s="111"/>
      <c r="B47" s="102" t="s">
        <v>41</v>
      </c>
      <c r="C47" s="102"/>
      <c r="D47" s="107"/>
      <c r="E47" s="174"/>
      <c r="F47" s="183">
        <f>E44*(E46/E45)</f>
        <v>0</v>
      </c>
      <c r="G47" s="185"/>
      <c r="H47" s="111"/>
      <c r="I47" s="295" t="s">
        <v>137</v>
      </c>
      <c r="J47" s="304" t="s">
        <v>140</v>
      </c>
      <c r="K47" s="305" t="str">
        <f>CONCATENATE(ROUND(L41/8766*24,0)," Std.)")</f>
        <v>24 Std.)</v>
      </c>
      <c r="L47" s="292">
        <v>0</v>
      </c>
      <c r="M47" s="291"/>
    </row>
    <row r="48" spans="1:13" x14ac:dyDescent="0.2">
      <c r="A48" s="111"/>
      <c r="B48" s="127" t="s">
        <v>87</v>
      </c>
      <c r="C48" s="127"/>
      <c r="D48" s="127"/>
      <c r="E48" s="134">
        <f>E44-F47</f>
        <v>0</v>
      </c>
      <c r="F48" s="109"/>
      <c r="G48" s="185"/>
      <c r="H48" s="111"/>
      <c r="I48" s="295" t="s">
        <v>138</v>
      </c>
      <c r="J48" s="294"/>
      <c r="K48" s="294"/>
      <c r="L48" s="292">
        <v>0</v>
      </c>
      <c r="M48" s="291"/>
    </row>
    <row r="49" spans="1:13" ht="15" x14ac:dyDescent="0.25">
      <c r="A49" s="111"/>
      <c r="B49" s="128" t="s">
        <v>96</v>
      </c>
      <c r="C49" s="127"/>
      <c r="D49" s="129" t="s">
        <v>95</v>
      </c>
      <c r="E49" s="135"/>
      <c r="F49" s="109"/>
      <c r="G49" s="185"/>
      <c r="I49" s="295" t="s">
        <v>139</v>
      </c>
      <c r="J49" s="294"/>
      <c r="K49" s="294"/>
      <c r="L49" s="294"/>
      <c r="M49" s="289">
        <f>M42* L47/24*L48/12*L41</f>
        <v>0</v>
      </c>
    </row>
    <row r="50" spans="1:13" x14ac:dyDescent="0.2">
      <c r="A50" s="111"/>
      <c r="B50" s="130"/>
      <c r="C50" s="127"/>
      <c r="D50" s="129" t="s">
        <v>88</v>
      </c>
      <c r="E50" s="135"/>
      <c r="F50" s="109"/>
      <c r="G50" s="185"/>
      <c r="H50" s="111"/>
      <c r="I50" s="102"/>
      <c r="J50" s="294"/>
      <c r="K50" s="294"/>
      <c r="L50" s="294"/>
      <c r="M50" s="291"/>
    </row>
    <row r="51" spans="1:13" x14ac:dyDescent="0.2">
      <c r="A51" s="111"/>
      <c r="B51" s="102"/>
      <c r="C51" s="107"/>
      <c r="D51" s="107"/>
      <c r="E51" s="112"/>
      <c r="F51" s="109"/>
      <c r="G51" s="185"/>
      <c r="H51" s="111"/>
      <c r="I51" s="102"/>
      <c r="J51" s="107"/>
      <c r="K51" s="107"/>
      <c r="L51" s="112"/>
      <c r="M51" s="124"/>
    </row>
    <row r="52" spans="1:13" ht="23.25" customHeight="1" thickBot="1" x14ac:dyDescent="0.3">
      <c r="A52" s="168" t="s">
        <v>93</v>
      </c>
      <c r="B52" s="175"/>
      <c r="C52" s="175"/>
      <c r="D52" s="175"/>
      <c r="E52" s="176"/>
      <c r="F52" s="177">
        <f>F11+F16+F21+F29+F38+F47</f>
        <v>0</v>
      </c>
      <c r="G52" s="186"/>
      <c r="H52" s="168" t="s">
        <v>94</v>
      </c>
      <c r="I52" s="175"/>
      <c r="J52" s="175"/>
      <c r="K52" s="175"/>
      <c r="L52" s="176"/>
      <c r="M52" s="178">
        <f>M49+M44+M34+M29+M19+M14</f>
        <v>0</v>
      </c>
    </row>
    <row r="53" spans="1:13" ht="20.25" customHeight="1" x14ac:dyDescent="0.25">
      <c r="A53" s="132"/>
      <c r="B53" s="121"/>
      <c r="C53" s="121"/>
      <c r="D53" s="121"/>
      <c r="E53" s="122"/>
      <c r="F53" s="133"/>
      <c r="G53" s="140"/>
      <c r="H53" s="31"/>
      <c r="I53" s="319" t="s">
        <v>143</v>
      </c>
      <c r="J53" s="319"/>
      <c r="K53" s="319"/>
      <c r="L53" s="100"/>
      <c r="M53" s="123"/>
    </row>
    <row r="54" spans="1:13" ht="28.5" customHeight="1" thickBot="1" x14ac:dyDescent="0.3">
      <c r="A54" s="168" t="s">
        <v>92</v>
      </c>
      <c r="B54" s="175"/>
      <c r="C54" s="175"/>
      <c r="D54" s="175"/>
      <c r="E54" s="176"/>
      <c r="F54" s="177">
        <f>F52+M52</f>
        <v>0</v>
      </c>
      <c r="G54" s="139"/>
      <c r="H54" s="154"/>
      <c r="I54" s="318" t="s">
        <v>141</v>
      </c>
      <c r="J54" s="318"/>
      <c r="K54" s="318"/>
      <c r="L54" s="155"/>
      <c r="M54" s="156"/>
    </row>
    <row r="55" spans="1:13" ht="12" customHeight="1" x14ac:dyDescent="0.2"/>
    <row r="56" spans="1:13" ht="9" customHeight="1" thickBot="1" x14ac:dyDescent="0.25"/>
    <row r="57" spans="1:13" ht="15.75" x14ac:dyDescent="0.25">
      <c r="A57" s="28" t="s">
        <v>46</v>
      </c>
      <c r="B57" s="121"/>
      <c r="C57" s="121"/>
      <c r="D57" s="121"/>
      <c r="E57" s="122"/>
      <c r="F57" s="133"/>
      <c r="G57" s="138"/>
    </row>
    <row r="58" spans="1:13" ht="15.75" x14ac:dyDescent="0.25">
      <c r="A58" s="30"/>
      <c r="B58" s="31"/>
      <c r="C58" s="31"/>
      <c r="D58" s="31"/>
      <c r="E58" s="100"/>
      <c r="F58" s="101"/>
      <c r="G58" s="140"/>
    </row>
    <row r="59" spans="1:13" ht="15" x14ac:dyDescent="0.25">
      <c r="A59" s="34"/>
      <c r="B59" s="31"/>
      <c r="C59" s="31"/>
      <c r="D59" s="136" t="s">
        <v>47</v>
      </c>
      <c r="E59" s="137" t="s">
        <v>48</v>
      </c>
      <c r="F59" s="101"/>
      <c r="G59" s="140"/>
    </row>
    <row r="60" spans="1:13" x14ac:dyDescent="0.2">
      <c r="A60" s="111"/>
      <c r="B60" s="169" t="s">
        <v>49</v>
      </c>
      <c r="C60" s="102"/>
      <c r="D60" s="180">
        <v>0</v>
      </c>
      <c r="E60" s="181">
        <v>0</v>
      </c>
      <c r="F60" s="179">
        <f>E60*D60</f>
        <v>0</v>
      </c>
      <c r="G60" s="140"/>
      <c r="I60" s="172" t="s">
        <v>23</v>
      </c>
    </row>
    <row r="61" spans="1:13" x14ac:dyDescent="0.2">
      <c r="A61" s="111"/>
      <c r="B61" s="169" t="s">
        <v>49</v>
      </c>
      <c r="C61" s="102"/>
      <c r="D61" s="180">
        <v>0</v>
      </c>
      <c r="E61" s="181">
        <v>0</v>
      </c>
      <c r="F61" s="179">
        <f>E61*D61</f>
        <v>0</v>
      </c>
      <c r="G61" s="140"/>
      <c r="I61" s="173" t="s">
        <v>24</v>
      </c>
    </row>
    <row r="62" spans="1:13" ht="15" x14ac:dyDescent="0.25">
      <c r="A62" s="111"/>
      <c r="B62" s="169" t="s">
        <v>49</v>
      </c>
      <c r="C62" s="102"/>
      <c r="D62" s="31"/>
      <c r="E62" s="31"/>
      <c r="F62" s="181">
        <v>0</v>
      </c>
      <c r="G62" s="140"/>
    </row>
    <row r="63" spans="1:13" ht="15" x14ac:dyDescent="0.25">
      <c r="A63" s="111"/>
      <c r="B63" s="169" t="s">
        <v>49</v>
      </c>
      <c r="C63" s="102"/>
      <c r="D63" s="31"/>
      <c r="E63" s="31"/>
      <c r="F63" s="181">
        <v>0</v>
      </c>
      <c r="G63" s="140"/>
    </row>
    <row r="64" spans="1:13" ht="15" x14ac:dyDescent="0.25">
      <c r="A64" s="141"/>
      <c r="B64" s="31"/>
      <c r="C64" s="31"/>
      <c r="D64" s="31"/>
      <c r="E64" s="100"/>
      <c r="F64" s="101"/>
      <c r="G64" s="140"/>
    </row>
    <row r="65" spans="1:7" ht="23.25" customHeight="1" thickBot="1" x14ac:dyDescent="0.3">
      <c r="A65" s="168" t="s">
        <v>15</v>
      </c>
      <c r="B65" s="175"/>
      <c r="C65" s="175"/>
      <c r="D65" s="175"/>
      <c r="E65" s="176"/>
      <c r="F65" s="177">
        <f>SUM(F60:F64)</f>
        <v>0</v>
      </c>
      <c r="G65" s="139"/>
    </row>
  </sheetData>
  <sheetProtection sheet="1" objects="1" scenarios="1" selectLockedCells="1"/>
  <mergeCells count="2">
    <mergeCell ref="I54:K54"/>
    <mergeCell ref="I53:K53"/>
  </mergeCells>
  <phoneticPr fontId="22" type="noConversion"/>
  <pageMargins left="0.78740157480314965" right="0.39370078740157483" top="0.59055118110236227" bottom="0.39370078740157483" header="0.31496062992125984" footer="0.11811023622047245"/>
  <pageSetup paperSize="9" scale="55" orientation="landscape" r:id="rId1"/>
  <headerFooter>
    <oddFooter>&amp;C&amp;A&amp;RV 2023-01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S49"/>
  <sheetViews>
    <sheetView zoomScaleNormal="100" workbookViewId="0">
      <pane ySplit="2" topLeftCell="A3" activePane="bottomLeft" state="frozen"/>
      <selection activeCell="N21" sqref="N21"/>
      <selection pane="bottomLeft" activeCell="H45" sqref="H45"/>
    </sheetView>
  </sheetViews>
  <sheetFormatPr baseColWidth="10" defaultRowHeight="14.25" x14ac:dyDescent="0.2"/>
  <cols>
    <col min="1" max="1" width="14.875" customWidth="1"/>
    <col min="2" max="2" width="11.625" bestFit="1" customWidth="1"/>
    <col min="3" max="3" width="13" customWidth="1"/>
    <col min="5" max="5" width="12.375" style="86" customWidth="1"/>
    <col min="6" max="6" width="11" style="86"/>
    <col min="7" max="7" width="12.5" style="86" customWidth="1"/>
    <col min="8" max="8" width="11.25" style="51" customWidth="1"/>
    <col min="9" max="9" width="11" style="51"/>
    <col min="10" max="10" width="3.625" customWidth="1"/>
    <col min="18" max="18" width="3.75" customWidth="1"/>
  </cols>
  <sheetData>
    <row r="1" spans="1:19" x14ac:dyDescent="0.2">
      <c r="A1" s="42" t="s">
        <v>153</v>
      </c>
      <c r="B1" s="43"/>
      <c r="C1" s="44"/>
      <c r="D1" s="45"/>
      <c r="E1" s="46"/>
      <c r="F1" s="47"/>
      <c r="G1" s="48"/>
      <c r="H1" s="49"/>
      <c r="I1" s="50"/>
      <c r="K1" s="306"/>
      <c r="L1" s="306"/>
      <c r="M1" s="306"/>
      <c r="N1" s="306"/>
      <c r="O1" s="306"/>
    </row>
    <row r="2" spans="1:19" ht="55.5" customHeight="1" x14ac:dyDescent="0.2">
      <c r="A2" s="52" t="s">
        <v>50</v>
      </c>
      <c r="B2" s="53" t="s">
        <v>51</v>
      </c>
      <c r="C2" s="54" t="s">
        <v>52</v>
      </c>
      <c r="D2" s="55" t="s">
        <v>53</v>
      </c>
      <c r="E2" s="56" t="s">
        <v>54</v>
      </c>
      <c r="F2" s="57" t="s">
        <v>55</v>
      </c>
      <c r="G2" s="58" t="s">
        <v>155</v>
      </c>
      <c r="H2" s="57" t="s">
        <v>56</v>
      </c>
      <c r="I2" s="58" t="s">
        <v>57</v>
      </c>
      <c r="K2" s="306"/>
      <c r="L2" s="306"/>
      <c r="M2" s="306"/>
      <c r="N2" s="306"/>
      <c r="O2" s="306"/>
      <c r="S2" s="306"/>
    </row>
    <row r="3" spans="1:19" x14ac:dyDescent="0.2">
      <c r="A3" s="59" t="s">
        <v>8</v>
      </c>
      <c r="B3" s="60"/>
      <c r="C3" s="61"/>
      <c r="D3" s="62"/>
      <c r="E3" s="63">
        <v>0</v>
      </c>
      <c r="F3" s="64">
        <v>0</v>
      </c>
      <c r="G3" s="65">
        <v>0</v>
      </c>
      <c r="H3" s="64">
        <v>0</v>
      </c>
      <c r="I3" s="65">
        <v>0</v>
      </c>
      <c r="K3" s="306"/>
      <c r="L3" s="306"/>
      <c r="M3" s="306"/>
      <c r="N3" s="306"/>
      <c r="O3" s="306"/>
      <c r="S3" s="306"/>
    </row>
    <row r="4" spans="1:19" x14ac:dyDescent="0.2">
      <c r="A4" s="66" t="s">
        <v>58</v>
      </c>
      <c r="B4" s="67">
        <v>49100</v>
      </c>
      <c r="C4" s="68">
        <v>74388.600000000006</v>
      </c>
      <c r="D4" s="69">
        <v>35854.199999999997</v>
      </c>
      <c r="E4" s="70">
        <v>110242.8</v>
      </c>
      <c r="F4" s="71">
        <v>9186.9</v>
      </c>
      <c r="G4" s="72">
        <v>66.569999999999993</v>
      </c>
      <c r="H4" s="71">
        <v>44.92</v>
      </c>
      <c r="I4" s="72">
        <v>21.649999999999991</v>
      </c>
      <c r="K4" s="306"/>
      <c r="L4" s="306"/>
      <c r="M4" s="306"/>
      <c r="N4" s="306"/>
      <c r="O4" s="306"/>
      <c r="S4" s="306"/>
    </row>
    <row r="5" spans="1:19" x14ac:dyDescent="0.2">
      <c r="A5" s="103" t="s">
        <v>59</v>
      </c>
      <c r="B5" s="74">
        <v>38200</v>
      </c>
      <c r="C5" s="75">
        <v>58519.199999999997</v>
      </c>
      <c r="D5" s="76">
        <v>35832.400000000001</v>
      </c>
      <c r="E5" s="77">
        <v>94351.6</v>
      </c>
      <c r="F5" s="78">
        <v>7862.6333333333341</v>
      </c>
      <c r="G5" s="79">
        <v>56.98</v>
      </c>
      <c r="H5" s="78">
        <v>35.340000000000003</v>
      </c>
      <c r="I5" s="79">
        <v>21.639999999999993</v>
      </c>
      <c r="K5" s="306"/>
      <c r="L5" s="306"/>
      <c r="M5" s="306"/>
      <c r="N5" s="306"/>
      <c r="O5" s="306"/>
      <c r="S5" s="306"/>
    </row>
    <row r="6" spans="1:19" x14ac:dyDescent="0.2">
      <c r="A6" s="103" t="s">
        <v>60</v>
      </c>
      <c r="B6" s="74">
        <v>39200</v>
      </c>
      <c r="C6" s="75">
        <v>59975.199999999997</v>
      </c>
      <c r="D6" s="76">
        <v>35834.400000000001</v>
      </c>
      <c r="E6" s="77">
        <v>95809.600000000006</v>
      </c>
      <c r="F6" s="78">
        <v>7984.1333333333341</v>
      </c>
      <c r="G6" s="79">
        <v>57.86</v>
      </c>
      <c r="H6" s="78">
        <v>36.22</v>
      </c>
      <c r="I6" s="79">
        <v>21.64</v>
      </c>
      <c r="K6" s="306"/>
      <c r="L6" s="306"/>
      <c r="M6" s="306"/>
      <c r="N6" s="306"/>
      <c r="O6" s="306"/>
      <c r="S6" s="306"/>
    </row>
    <row r="7" spans="1:19" x14ac:dyDescent="0.2">
      <c r="A7" s="59" t="s">
        <v>157</v>
      </c>
      <c r="B7" s="74">
        <v>45100</v>
      </c>
      <c r="C7" s="75">
        <v>68565.600000000006</v>
      </c>
      <c r="D7" s="76">
        <v>35846.199999999997</v>
      </c>
      <c r="E7" s="77">
        <v>104411.8</v>
      </c>
      <c r="F7" s="78">
        <v>8700.9833333333336</v>
      </c>
      <c r="G7" s="79">
        <v>63.05</v>
      </c>
      <c r="H7" s="78">
        <v>41.4</v>
      </c>
      <c r="I7" s="79">
        <v>21.65</v>
      </c>
      <c r="K7" s="306"/>
      <c r="L7" s="306"/>
      <c r="M7" s="306"/>
      <c r="N7" s="306"/>
      <c r="O7" s="306"/>
      <c r="S7" s="306"/>
    </row>
    <row r="8" spans="1:19" x14ac:dyDescent="0.2">
      <c r="A8" s="59" t="s">
        <v>154</v>
      </c>
      <c r="B8" s="74">
        <v>54900</v>
      </c>
      <c r="C8" s="75">
        <v>82834.399999999994</v>
      </c>
      <c r="D8" s="76">
        <v>35865.800000000003</v>
      </c>
      <c r="E8" s="77">
        <v>118700.2</v>
      </c>
      <c r="F8" s="78">
        <v>9891.6833333333325</v>
      </c>
      <c r="G8" s="79">
        <v>71.680000000000007</v>
      </c>
      <c r="H8" s="78">
        <v>50.02</v>
      </c>
      <c r="I8" s="79">
        <v>21.660000000000004</v>
      </c>
      <c r="K8" s="306"/>
      <c r="L8" s="306"/>
      <c r="M8" s="306"/>
      <c r="N8" s="306"/>
      <c r="O8" s="306"/>
      <c r="S8" s="306"/>
    </row>
    <row r="9" spans="1:19" x14ac:dyDescent="0.2">
      <c r="A9" s="103"/>
      <c r="B9" s="74"/>
      <c r="C9" s="75"/>
      <c r="D9" s="76"/>
      <c r="E9" s="77"/>
      <c r="F9" s="78"/>
      <c r="G9" s="79"/>
      <c r="H9" s="78"/>
      <c r="I9" s="79"/>
      <c r="K9" s="306"/>
      <c r="L9" s="306"/>
      <c r="M9" s="306"/>
      <c r="N9" s="306"/>
      <c r="O9" s="306"/>
      <c r="S9" s="306"/>
    </row>
    <row r="10" spans="1:19" x14ac:dyDescent="0.2">
      <c r="A10" s="66" t="s">
        <v>61</v>
      </c>
      <c r="B10" s="67">
        <v>59600</v>
      </c>
      <c r="C10" s="68">
        <v>89676.6</v>
      </c>
      <c r="D10" s="69">
        <v>38475.199999999997</v>
      </c>
      <c r="E10" s="70">
        <v>128151.8</v>
      </c>
      <c r="F10" s="71">
        <v>10679.316666666668</v>
      </c>
      <c r="G10" s="72">
        <v>77.39</v>
      </c>
      <c r="H10" s="71">
        <v>54.16</v>
      </c>
      <c r="I10" s="72">
        <v>23.230000000000004</v>
      </c>
      <c r="K10" s="306"/>
      <c r="L10" s="306"/>
      <c r="M10" s="306"/>
      <c r="N10" s="306"/>
      <c r="O10" s="306"/>
      <c r="S10" s="306"/>
    </row>
    <row r="11" spans="1:19" x14ac:dyDescent="0.2">
      <c r="A11" s="59" t="s">
        <v>156</v>
      </c>
      <c r="B11" s="74">
        <v>50500</v>
      </c>
      <c r="C11" s="75">
        <v>76428</v>
      </c>
      <c r="D11" s="76">
        <v>38457</v>
      </c>
      <c r="E11" s="77">
        <v>114885</v>
      </c>
      <c r="F11" s="78">
        <v>9573.75</v>
      </c>
      <c r="G11" s="79">
        <v>69.38</v>
      </c>
      <c r="H11" s="78">
        <v>46.16</v>
      </c>
      <c r="I11" s="79">
        <v>23.22</v>
      </c>
      <c r="K11" s="306"/>
      <c r="L11" s="306"/>
      <c r="M11" s="306"/>
      <c r="N11" s="306"/>
      <c r="O11" s="306"/>
      <c r="S11" s="306"/>
    </row>
    <row r="12" spans="1:19" x14ac:dyDescent="0.2">
      <c r="A12" s="59" t="s">
        <v>62</v>
      </c>
      <c r="B12" s="74">
        <v>60100</v>
      </c>
      <c r="C12" s="75">
        <v>90405.6</v>
      </c>
      <c r="D12" s="76">
        <v>38476.199999999997</v>
      </c>
      <c r="E12" s="77">
        <v>128881.8</v>
      </c>
      <c r="F12" s="78">
        <v>10740.15</v>
      </c>
      <c r="G12" s="79">
        <v>77.83</v>
      </c>
      <c r="H12" s="78">
        <v>54.59</v>
      </c>
      <c r="I12" s="81">
        <v>23.239999999999995</v>
      </c>
      <c r="K12" s="306"/>
      <c r="L12" s="306"/>
      <c r="M12" s="306"/>
      <c r="N12" s="306"/>
      <c r="O12" s="306"/>
      <c r="S12" s="306"/>
    </row>
    <row r="13" spans="1:19" x14ac:dyDescent="0.2">
      <c r="A13" s="59" t="s">
        <v>63</v>
      </c>
      <c r="B13" s="74">
        <v>66500</v>
      </c>
      <c r="C13" s="75">
        <v>99724</v>
      </c>
      <c r="D13" s="76">
        <v>38489</v>
      </c>
      <c r="E13" s="77">
        <v>138213</v>
      </c>
      <c r="F13" s="78">
        <v>11517.75</v>
      </c>
      <c r="G13" s="79">
        <v>83.46</v>
      </c>
      <c r="H13" s="78">
        <v>60.22</v>
      </c>
      <c r="I13" s="79">
        <v>23.239999999999995</v>
      </c>
      <c r="K13" s="306"/>
      <c r="L13" s="306"/>
      <c r="M13" s="306"/>
      <c r="N13" s="306"/>
      <c r="O13" s="306"/>
      <c r="S13" s="306"/>
    </row>
    <row r="14" spans="1:19" x14ac:dyDescent="0.2">
      <c r="A14" s="59" t="s">
        <v>64</v>
      </c>
      <c r="B14" s="74">
        <v>74200</v>
      </c>
      <c r="C14" s="75">
        <v>110935.20000000001</v>
      </c>
      <c r="D14" s="76">
        <v>38504.400000000001</v>
      </c>
      <c r="E14" s="77">
        <v>149439.6</v>
      </c>
      <c r="F14" s="78">
        <v>12453.300000000001</v>
      </c>
      <c r="G14" s="79">
        <v>90.24</v>
      </c>
      <c r="H14" s="78">
        <v>66.989999999999995</v>
      </c>
      <c r="I14" s="79">
        <v>23.25</v>
      </c>
      <c r="K14" s="306"/>
      <c r="L14" s="306"/>
      <c r="M14" s="306"/>
      <c r="N14" s="306"/>
      <c r="O14" s="306"/>
      <c r="S14" s="306"/>
    </row>
    <row r="15" spans="1:19" x14ac:dyDescent="0.2">
      <c r="A15" s="103"/>
      <c r="B15" s="74"/>
      <c r="C15" s="75"/>
      <c r="D15" s="76"/>
      <c r="E15" s="77"/>
      <c r="F15" s="78"/>
      <c r="G15" s="79"/>
      <c r="H15" s="78"/>
      <c r="I15" s="79"/>
      <c r="K15" s="306"/>
      <c r="L15" s="306"/>
      <c r="M15" s="306"/>
      <c r="N15" s="306"/>
      <c r="O15" s="306"/>
      <c r="S15" s="306"/>
    </row>
    <row r="16" spans="1:19" x14ac:dyDescent="0.2">
      <c r="A16" s="66" t="s">
        <v>65</v>
      </c>
      <c r="B16" s="67">
        <v>80400</v>
      </c>
      <c r="C16" s="68">
        <v>119961.4</v>
      </c>
      <c r="D16" s="69">
        <v>37986.800000000003</v>
      </c>
      <c r="E16" s="70">
        <v>157948.20000000001</v>
      </c>
      <c r="F16" s="71">
        <v>13162.35</v>
      </c>
      <c r="G16" s="72">
        <v>95.38</v>
      </c>
      <c r="H16" s="71">
        <v>72.44</v>
      </c>
      <c r="I16" s="72">
        <v>22.939999999999998</v>
      </c>
      <c r="K16" s="306"/>
      <c r="L16" s="306"/>
      <c r="M16" s="306"/>
      <c r="N16" s="306"/>
      <c r="O16" s="306"/>
      <c r="S16" s="306"/>
    </row>
    <row r="17" spans="1:19" x14ac:dyDescent="0.2">
      <c r="A17" s="59" t="s">
        <v>66</v>
      </c>
      <c r="B17" s="74">
        <v>66100</v>
      </c>
      <c r="C17" s="75">
        <v>99141.6</v>
      </c>
      <c r="D17" s="76">
        <v>37958.199999999997</v>
      </c>
      <c r="E17" s="77">
        <v>137099.79999999999</v>
      </c>
      <c r="F17" s="78">
        <v>11424.983333333332</v>
      </c>
      <c r="G17" s="79">
        <v>82.79</v>
      </c>
      <c r="H17" s="78">
        <v>59.87</v>
      </c>
      <c r="I17" s="79">
        <v>22.920000000000009</v>
      </c>
      <c r="K17" s="306"/>
      <c r="L17" s="306"/>
      <c r="M17" s="306"/>
      <c r="N17" s="306"/>
      <c r="O17" s="306"/>
      <c r="S17" s="306"/>
    </row>
    <row r="18" spans="1:19" x14ac:dyDescent="0.2">
      <c r="A18" s="59" t="s">
        <v>67</v>
      </c>
      <c r="B18" s="74">
        <v>77100</v>
      </c>
      <c r="C18" s="75">
        <v>115157.6</v>
      </c>
      <c r="D18" s="76">
        <v>37980.199999999997</v>
      </c>
      <c r="E18" s="77">
        <v>153137.79999999999</v>
      </c>
      <c r="F18" s="78">
        <v>12761.483333333332</v>
      </c>
      <c r="G18" s="79">
        <v>92.47</v>
      </c>
      <c r="H18" s="78">
        <v>69.540000000000006</v>
      </c>
      <c r="I18" s="79">
        <v>22.929999999999993</v>
      </c>
      <c r="K18" s="306"/>
      <c r="L18" s="306"/>
      <c r="M18" s="306"/>
      <c r="N18" s="306"/>
      <c r="O18" s="306"/>
      <c r="S18" s="306"/>
    </row>
    <row r="19" spans="1:19" x14ac:dyDescent="0.2">
      <c r="A19" s="59" t="s">
        <v>68</v>
      </c>
      <c r="B19" s="74">
        <v>88900</v>
      </c>
      <c r="C19" s="75">
        <v>132338.4</v>
      </c>
      <c r="D19" s="76">
        <v>38003.800000000003</v>
      </c>
      <c r="E19" s="77">
        <v>170342.2</v>
      </c>
      <c r="F19" s="78">
        <v>14195.183333333334</v>
      </c>
      <c r="G19" s="79">
        <v>102.86</v>
      </c>
      <c r="H19" s="78">
        <v>79.91</v>
      </c>
      <c r="I19" s="79">
        <v>22.950000000000003</v>
      </c>
      <c r="K19" s="306"/>
      <c r="L19" s="306"/>
      <c r="M19" s="306"/>
      <c r="N19" s="306"/>
      <c r="O19" s="306"/>
      <c r="S19" s="306"/>
    </row>
    <row r="20" spans="1:19" x14ac:dyDescent="0.2">
      <c r="A20" s="59" t="s">
        <v>69</v>
      </c>
      <c r="B20" s="74">
        <v>99000</v>
      </c>
      <c r="C20" s="75">
        <v>147044</v>
      </c>
      <c r="D20" s="76">
        <v>38024</v>
      </c>
      <c r="E20" s="77">
        <v>185068</v>
      </c>
      <c r="F20" s="78">
        <v>15422.333333333334</v>
      </c>
      <c r="G20" s="79">
        <v>111.76</v>
      </c>
      <c r="H20" s="78">
        <v>88.8</v>
      </c>
      <c r="I20" s="79">
        <v>22.960000000000008</v>
      </c>
      <c r="K20" s="306"/>
      <c r="L20" s="306"/>
      <c r="M20" s="306"/>
      <c r="N20" s="306"/>
      <c r="O20" s="306"/>
      <c r="S20" s="306"/>
    </row>
    <row r="21" spans="1:19" ht="15" thickBot="1" x14ac:dyDescent="0.25">
      <c r="A21" s="82"/>
      <c r="B21" s="83"/>
      <c r="C21" s="308"/>
      <c r="D21" s="79"/>
      <c r="E21" s="84"/>
      <c r="F21" s="78"/>
      <c r="G21" s="79"/>
      <c r="H21" s="78"/>
      <c r="I21" s="79"/>
      <c r="K21" s="306"/>
      <c r="L21" s="306"/>
      <c r="M21" s="306"/>
      <c r="N21" s="306"/>
      <c r="O21" s="306"/>
      <c r="S21" s="306"/>
    </row>
    <row r="22" spans="1:19" s="86" customFormat="1" ht="39.75" thickBot="1" x14ac:dyDescent="0.3">
      <c r="A22" s="66" t="s">
        <v>118</v>
      </c>
      <c r="B22" s="87"/>
      <c r="C22" s="209" t="s">
        <v>160</v>
      </c>
      <c r="D22" s="69"/>
      <c r="E22" s="70"/>
      <c r="F22" s="71"/>
      <c r="G22" s="307">
        <v>1596</v>
      </c>
      <c r="H22" s="71"/>
      <c r="I22" s="72"/>
      <c r="K22" s="306"/>
      <c r="L22" s="306"/>
      <c r="M22" s="306"/>
      <c r="N22" s="306"/>
      <c r="O22" s="306"/>
      <c r="P22"/>
      <c r="Q22"/>
      <c r="R22"/>
      <c r="S22" s="306"/>
    </row>
    <row r="23" spans="1:19" s="86" customFormat="1" x14ac:dyDescent="0.2">
      <c r="A23" s="59" t="s">
        <v>70</v>
      </c>
      <c r="B23" s="88"/>
      <c r="C23" s="210">
        <v>59075</v>
      </c>
      <c r="D23" s="211">
        <v>35832.400000000001</v>
      </c>
      <c r="E23" s="212">
        <v>94907.4</v>
      </c>
      <c r="F23" s="213">
        <v>7908.95</v>
      </c>
      <c r="G23" s="214">
        <v>59.47</v>
      </c>
      <c r="H23" s="213">
        <v>37.020000000000003</v>
      </c>
      <c r="I23" s="214">
        <v>22.449999999999996</v>
      </c>
      <c r="K23" s="306"/>
      <c r="L23" s="306"/>
      <c r="M23" s="306"/>
      <c r="N23" s="306"/>
      <c r="O23" s="306"/>
      <c r="P23" s="306"/>
      <c r="Q23" s="306"/>
      <c r="S23" s="94"/>
    </row>
    <row r="24" spans="1:19" s="86" customFormat="1" x14ac:dyDescent="0.2">
      <c r="A24" s="59" t="s">
        <v>71</v>
      </c>
      <c r="B24" s="88"/>
      <c r="C24" s="210">
        <v>59075</v>
      </c>
      <c r="D24" s="211">
        <v>35832.400000000001</v>
      </c>
      <c r="E24" s="212">
        <v>94907.4</v>
      </c>
      <c r="F24" s="213">
        <v>7908.95</v>
      </c>
      <c r="G24" s="214">
        <v>59.47</v>
      </c>
      <c r="H24" s="213">
        <v>37.020000000000003</v>
      </c>
      <c r="I24" s="214">
        <v>22.449999999999996</v>
      </c>
      <c r="K24" s="306"/>
      <c r="L24" s="306"/>
      <c r="M24" s="306"/>
      <c r="N24" s="306"/>
      <c r="O24" s="306"/>
      <c r="P24" s="306"/>
      <c r="Q24" s="306"/>
      <c r="S24" s="94"/>
    </row>
    <row r="25" spans="1:19" s="86" customFormat="1" x14ac:dyDescent="0.2">
      <c r="A25" s="59" t="s">
        <v>72</v>
      </c>
      <c r="B25" s="88"/>
      <c r="C25" s="210">
        <v>63136</v>
      </c>
      <c r="D25" s="211">
        <v>35832.400000000001</v>
      </c>
      <c r="E25" s="212">
        <v>98968.4</v>
      </c>
      <c r="F25" s="213">
        <v>8247.3666666666668</v>
      </c>
      <c r="G25" s="214">
        <v>62.01</v>
      </c>
      <c r="H25" s="213">
        <v>39.56</v>
      </c>
      <c r="I25" s="214">
        <v>22.449999999999996</v>
      </c>
      <c r="K25" s="306"/>
      <c r="L25" s="306"/>
      <c r="M25" s="306"/>
      <c r="N25" s="306"/>
      <c r="O25" s="306"/>
      <c r="P25" s="306"/>
      <c r="Q25" s="306"/>
      <c r="S25" s="94"/>
    </row>
    <row r="26" spans="1:19" s="86" customFormat="1" x14ac:dyDescent="0.2">
      <c r="A26" s="59" t="s">
        <v>73</v>
      </c>
      <c r="B26" s="88"/>
      <c r="C26" s="210">
        <v>63136</v>
      </c>
      <c r="D26" s="211">
        <v>35834.400000000001</v>
      </c>
      <c r="E26" s="212">
        <v>98970.4</v>
      </c>
      <c r="F26" s="213">
        <v>8247.5333333333328</v>
      </c>
      <c r="G26" s="214">
        <v>62.01</v>
      </c>
      <c r="H26" s="213">
        <v>39.56</v>
      </c>
      <c r="I26" s="214">
        <v>22.449999999999996</v>
      </c>
      <c r="K26" s="306"/>
      <c r="L26" s="306"/>
      <c r="M26" s="306"/>
      <c r="N26" s="306"/>
      <c r="O26" s="306"/>
      <c r="P26" s="306"/>
      <c r="Q26" s="306"/>
      <c r="S26" s="94"/>
    </row>
    <row r="27" spans="1:19" s="86" customFormat="1" x14ac:dyDescent="0.2">
      <c r="A27" s="59" t="s">
        <v>7</v>
      </c>
      <c r="B27" s="88"/>
      <c r="C27" s="210">
        <v>70403</v>
      </c>
      <c r="D27" s="211">
        <v>35846.199999999997</v>
      </c>
      <c r="E27" s="212">
        <v>106249.2</v>
      </c>
      <c r="F27" s="213">
        <v>8854.1</v>
      </c>
      <c r="G27" s="214">
        <v>66.569999999999993</v>
      </c>
      <c r="H27" s="213">
        <v>44.11</v>
      </c>
      <c r="I27" s="214">
        <v>22.459999999999994</v>
      </c>
      <c r="K27" s="306"/>
      <c r="L27" s="306"/>
      <c r="M27" s="306"/>
      <c r="N27" s="306"/>
      <c r="O27" s="306"/>
      <c r="P27" s="306"/>
      <c r="Q27" s="306"/>
      <c r="S27" s="94"/>
    </row>
    <row r="28" spans="1:19" s="86" customFormat="1" x14ac:dyDescent="0.2">
      <c r="A28" s="59" t="s">
        <v>14</v>
      </c>
      <c r="B28" s="88"/>
      <c r="C28" s="210">
        <v>77751</v>
      </c>
      <c r="D28" s="211">
        <v>38457</v>
      </c>
      <c r="E28" s="212">
        <v>116208</v>
      </c>
      <c r="F28" s="213">
        <v>9684</v>
      </c>
      <c r="G28" s="214">
        <v>72.81</v>
      </c>
      <c r="H28" s="213">
        <v>48.71</v>
      </c>
      <c r="I28" s="214">
        <v>24.1</v>
      </c>
      <c r="K28" s="306"/>
      <c r="L28" s="306"/>
      <c r="M28" s="306"/>
      <c r="N28" s="306"/>
      <c r="O28" s="306"/>
      <c r="P28" s="306"/>
      <c r="Q28" s="306"/>
      <c r="S28" s="94"/>
    </row>
    <row r="29" spans="1:19" s="86" customFormat="1" x14ac:dyDescent="0.2">
      <c r="A29" s="59" t="s">
        <v>74</v>
      </c>
      <c r="B29" s="88"/>
      <c r="C29" s="210">
        <v>89141</v>
      </c>
      <c r="D29" s="211">
        <v>38476.199999999997</v>
      </c>
      <c r="E29" s="212">
        <v>127617.2</v>
      </c>
      <c r="F29" s="213">
        <v>10634.766666666666</v>
      </c>
      <c r="G29" s="214">
        <v>79.959999999999994</v>
      </c>
      <c r="H29" s="213">
        <v>55.85</v>
      </c>
      <c r="I29" s="214">
        <v>24.109999999999992</v>
      </c>
      <c r="K29" s="306"/>
      <c r="L29" s="306"/>
      <c r="M29" s="306"/>
      <c r="N29" s="306"/>
      <c r="O29" s="306"/>
      <c r="P29" s="306"/>
      <c r="Q29" s="306"/>
      <c r="S29" s="94"/>
    </row>
    <row r="30" spans="1:19" s="86" customFormat="1" x14ac:dyDescent="0.2">
      <c r="A30" s="59" t="s">
        <v>75</v>
      </c>
      <c r="B30" s="88"/>
      <c r="C30" s="210">
        <v>92755</v>
      </c>
      <c r="D30" s="211">
        <v>38489</v>
      </c>
      <c r="E30" s="212">
        <v>131244</v>
      </c>
      <c r="F30" s="213">
        <v>10937</v>
      </c>
      <c r="G30" s="214">
        <v>82.23</v>
      </c>
      <c r="H30" s="213">
        <v>58.11</v>
      </c>
      <c r="I30" s="214">
        <v>24.120000000000005</v>
      </c>
      <c r="K30" s="306"/>
      <c r="L30" s="306"/>
      <c r="M30" s="306"/>
      <c r="N30" s="306"/>
      <c r="O30" s="306"/>
      <c r="P30" s="306"/>
      <c r="Q30" s="306"/>
      <c r="S30" s="94"/>
    </row>
    <row r="31" spans="1:19" s="86" customFormat="1" x14ac:dyDescent="0.2">
      <c r="A31" s="59" t="s">
        <v>85</v>
      </c>
      <c r="B31" s="88"/>
      <c r="C31" s="210">
        <v>84218</v>
      </c>
      <c r="D31" s="76">
        <v>37958.199999999997</v>
      </c>
      <c r="E31" s="212">
        <v>122176.2</v>
      </c>
      <c r="F31" s="213">
        <v>10181.35</v>
      </c>
      <c r="G31" s="214">
        <v>76.55</v>
      </c>
      <c r="H31" s="213">
        <v>52.77</v>
      </c>
      <c r="I31" s="214">
        <v>23.779999999999994</v>
      </c>
      <c r="K31" s="306"/>
      <c r="L31" s="306"/>
      <c r="M31" s="306"/>
      <c r="N31" s="306"/>
      <c r="O31" s="306"/>
      <c r="P31" s="306"/>
      <c r="Q31" s="306"/>
      <c r="S31" s="94"/>
    </row>
    <row r="32" spans="1:19" s="86" customFormat="1" x14ac:dyDescent="0.2">
      <c r="A32" s="59" t="s">
        <v>144</v>
      </c>
      <c r="B32" s="88"/>
      <c r="C32" s="210">
        <v>110901</v>
      </c>
      <c r="D32" s="76">
        <v>37958.199999999997</v>
      </c>
      <c r="E32" s="212">
        <v>148859.20000000001</v>
      </c>
      <c r="F32" s="213">
        <v>12404.933333333334</v>
      </c>
      <c r="G32" s="214">
        <v>93.27</v>
      </c>
      <c r="H32" s="213">
        <v>69.489999999999995</v>
      </c>
      <c r="I32" s="214">
        <v>23.78</v>
      </c>
      <c r="K32" s="306"/>
      <c r="L32" s="306"/>
      <c r="M32" s="306"/>
      <c r="N32" s="306"/>
      <c r="O32" s="306"/>
      <c r="P32" s="306"/>
      <c r="Q32" s="306"/>
      <c r="S32" s="94"/>
    </row>
    <row r="33" spans="1:19" s="86" customFormat="1" x14ac:dyDescent="0.2">
      <c r="A33" s="59" t="s">
        <v>76</v>
      </c>
      <c r="B33" s="88"/>
      <c r="C33" s="210">
        <v>104143</v>
      </c>
      <c r="D33" s="76">
        <v>37980.199999999997</v>
      </c>
      <c r="E33" s="212">
        <v>142123.20000000001</v>
      </c>
      <c r="F33" s="213">
        <v>11843.6</v>
      </c>
      <c r="G33" s="214">
        <v>89.05</v>
      </c>
      <c r="H33" s="213">
        <v>65.25</v>
      </c>
      <c r="I33" s="214">
        <v>23.799999999999997</v>
      </c>
      <c r="K33" s="306"/>
      <c r="L33" s="306"/>
      <c r="M33" s="306"/>
      <c r="N33" s="306"/>
      <c r="O33" s="306"/>
      <c r="P33" s="306"/>
      <c r="Q33" s="306"/>
      <c r="S33" s="94"/>
    </row>
    <row r="34" spans="1:19" s="86" customFormat="1" ht="15" thickBot="1" x14ac:dyDescent="0.25">
      <c r="A34" s="59" t="s">
        <v>77</v>
      </c>
      <c r="B34" s="88"/>
      <c r="C34" s="210">
        <v>121584</v>
      </c>
      <c r="D34" s="76">
        <v>38003.800000000003</v>
      </c>
      <c r="E34" s="212">
        <v>159587.79999999999</v>
      </c>
      <c r="F34" s="213">
        <v>13298.983333333332</v>
      </c>
      <c r="G34" s="214">
        <v>99.99</v>
      </c>
      <c r="H34" s="213">
        <v>76.180000000000007</v>
      </c>
      <c r="I34" s="214">
        <v>23.809999999999988</v>
      </c>
      <c r="K34" s="306"/>
      <c r="L34" s="306"/>
      <c r="M34" s="306"/>
      <c r="N34" s="306"/>
      <c r="O34" s="306"/>
      <c r="P34" s="306"/>
      <c r="Q34" s="306"/>
      <c r="S34" s="94"/>
    </row>
    <row r="35" spans="1:19" s="86" customFormat="1" ht="15.75" thickBot="1" x14ac:dyDescent="0.3">
      <c r="A35" s="66" t="s">
        <v>13</v>
      </c>
      <c r="B35" s="87"/>
      <c r="C35" s="215"/>
      <c r="D35" s="216"/>
      <c r="E35" s="217"/>
      <c r="F35" s="218"/>
      <c r="G35" s="307">
        <v>1656</v>
      </c>
      <c r="H35" s="218"/>
      <c r="I35" s="219"/>
      <c r="K35" s="306"/>
      <c r="L35" s="306"/>
      <c r="M35" s="306"/>
      <c r="N35" s="306"/>
      <c r="O35" s="306"/>
      <c r="P35" s="306"/>
      <c r="Q35" s="306"/>
      <c r="S35" s="94"/>
    </row>
    <row r="36" spans="1:19" s="86" customFormat="1" x14ac:dyDescent="0.2">
      <c r="A36" s="59" t="s">
        <v>78</v>
      </c>
      <c r="B36" s="88"/>
      <c r="C36" s="210">
        <v>139411</v>
      </c>
      <c r="D36" s="211">
        <v>38024</v>
      </c>
      <c r="E36" s="212">
        <v>177435</v>
      </c>
      <c r="F36" s="213">
        <v>14786.25</v>
      </c>
      <c r="G36" s="214">
        <v>107.15</v>
      </c>
      <c r="H36" s="213">
        <v>84.19</v>
      </c>
      <c r="I36" s="214">
        <v>22.960000000000008</v>
      </c>
      <c r="K36" s="306"/>
      <c r="L36" s="306"/>
      <c r="M36" s="306"/>
      <c r="N36" s="306"/>
      <c r="O36" s="306"/>
      <c r="P36" s="306"/>
      <c r="Q36" s="306"/>
      <c r="S36" s="94"/>
    </row>
    <row r="37" spans="1:19" s="86" customFormat="1" x14ac:dyDescent="0.2">
      <c r="A37" s="59" t="s">
        <v>79</v>
      </c>
      <c r="B37" s="88"/>
      <c r="C37" s="210">
        <v>156257</v>
      </c>
      <c r="D37" s="211">
        <v>38024</v>
      </c>
      <c r="E37" s="212">
        <v>194281</v>
      </c>
      <c r="F37" s="213">
        <v>16190.083333333334</v>
      </c>
      <c r="G37" s="214">
        <v>117.32</v>
      </c>
      <c r="H37" s="213">
        <v>94.36</v>
      </c>
      <c r="I37" s="214">
        <v>22.959999999999994</v>
      </c>
      <c r="K37" s="306"/>
      <c r="L37" s="306"/>
      <c r="M37" s="306"/>
      <c r="N37" s="306"/>
      <c r="O37" s="306"/>
      <c r="P37" s="306"/>
      <c r="Q37" s="306"/>
      <c r="S37" s="94"/>
    </row>
    <row r="38" spans="1:19" s="86" customFormat="1" x14ac:dyDescent="0.2">
      <c r="A38" s="59" t="s">
        <v>127</v>
      </c>
      <c r="B38" s="88"/>
      <c r="C38" s="210">
        <v>121584</v>
      </c>
      <c r="D38" s="211">
        <v>38489</v>
      </c>
      <c r="E38" s="212">
        <v>160073</v>
      </c>
      <c r="F38" s="213">
        <v>13339.416666666666</v>
      </c>
      <c r="G38" s="214">
        <v>96.66</v>
      </c>
      <c r="H38" s="213">
        <v>73.42</v>
      </c>
      <c r="I38" s="214">
        <v>23.239999999999995</v>
      </c>
      <c r="K38" s="306"/>
      <c r="L38" s="306"/>
      <c r="M38" s="306"/>
      <c r="N38" s="306"/>
      <c r="O38" s="306"/>
      <c r="P38" s="306"/>
      <c r="Q38" s="306"/>
      <c r="S38" s="94"/>
    </row>
    <row r="39" spans="1:19" s="86" customFormat="1" x14ac:dyDescent="0.2">
      <c r="A39" s="59" t="s">
        <v>80</v>
      </c>
      <c r="B39" s="88"/>
      <c r="C39" s="210">
        <v>139411</v>
      </c>
      <c r="D39" s="211">
        <v>38024</v>
      </c>
      <c r="E39" s="212">
        <v>177435</v>
      </c>
      <c r="F39" s="213">
        <v>14786.25</v>
      </c>
      <c r="G39" s="214">
        <v>107.15</v>
      </c>
      <c r="H39" s="213">
        <v>84.19</v>
      </c>
      <c r="I39" s="214">
        <v>22.960000000000008</v>
      </c>
      <c r="K39" s="306"/>
      <c r="L39" s="306"/>
      <c r="M39" s="306"/>
      <c r="N39" s="306"/>
      <c r="O39" s="306"/>
      <c r="P39" s="306"/>
      <c r="Q39" s="306"/>
      <c r="S39" s="94"/>
    </row>
    <row r="40" spans="1:19" s="86" customFormat="1" x14ac:dyDescent="0.2">
      <c r="A40" s="59" t="s">
        <v>81</v>
      </c>
      <c r="B40" s="88"/>
      <c r="C40" s="210">
        <v>156257</v>
      </c>
      <c r="D40" s="211">
        <v>38024</v>
      </c>
      <c r="E40" s="212">
        <v>194281</v>
      </c>
      <c r="F40" s="213">
        <v>16190.083333333334</v>
      </c>
      <c r="G40" s="214">
        <v>117.32</v>
      </c>
      <c r="H40" s="213">
        <v>94.36</v>
      </c>
      <c r="I40" s="214">
        <v>22.959999999999994</v>
      </c>
      <c r="K40" s="306"/>
      <c r="L40" s="306"/>
      <c r="M40" s="306"/>
      <c r="N40" s="306"/>
      <c r="O40" s="306"/>
      <c r="P40" s="306"/>
      <c r="Q40" s="306"/>
      <c r="S40" s="94"/>
    </row>
    <row r="41" spans="1:19" s="86" customFormat="1" ht="15" x14ac:dyDescent="0.25">
      <c r="A41" s="66" t="s">
        <v>82</v>
      </c>
      <c r="B41" s="87"/>
      <c r="C41" s="215" t="s">
        <v>131</v>
      </c>
      <c r="D41" s="216"/>
      <c r="E41" s="217"/>
      <c r="F41" s="218"/>
      <c r="G41" s="284"/>
      <c r="H41" s="218"/>
      <c r="I41" s="219"/>
    </row>
    <row r="42" spans="1:19" s="86" customFormat="1" x14ac:dyDescent="0.2">
      <c r="A42" s="59" t="s">
        <v>10</v>
      </c>
      <c r="B42" s="88"/>
      <c r="C42" s="59"/>
      <c r="D42" s="88"/>
      <c r="E42" s="220"/>
      <c r="F42" s="221"/>
      <c r="G42" s="222"/>
      <c r="H42" s="226">
        <v>26.01</v>
      </c>
      <c r="I42" s="222"/>
    </row>
    <row r="43" spans="1:19" s="86" customFormat="1" x14ac:dyDescent="0.2">
      <c r="A43" s="59" t="s">
        <v>130</v>
      </c>
      <c r="B43" s="88"/>
      <c r="C43" s="59"/>
      <c r="D43" s="88"/>
      <c r="E43" s="212"/>
      <c r="F43" s="221"/>
      <c r="G43" s="222"/>
      <c r="H43" s="226">
        <v>19.079999999999998</v>
      </c>
      <c r="I43" s="222"/>
    </row>
    <row r="44" spans="1:19" s="86" customFormat="1" ht="15" thickBot="1" x14ac:dyDescent="0.25">
      <c r="A44" s="89" t="s">
        <v>83</v>
      </c>
      <c r="B44" s="90"/>
      <c r="C44" s="89"/>
      <c r="D44" s="90"/>
      <c r="E44" s="223"/>
      <c r="F44" s="224"/>
      <c r="G44" s="225"/>
      <c r="H44" s="227">
        <v>17.940000000000001</v>
      </c>
      <c r="I44" s="225"/>
    </row>
    <row r="45" spans="1:19" s="86" customFormat="1" x14ac:dyDescent="0.2">
      <c r="A45" s="91"/>
      <c r="B45" s="85"/>
      <c r="C45" s="92"/>
      <c r="D45" s="93"/>
      <c r="E45" s="73"/>
      <c r="F45" s="73"/>
      <c r="G45" s="73"/>
      <c r="H45" s="73"/>
      <c r="I45" s="73"/>
    </row>
    <row r="46" spans="1:19" s="86" customFormat="1" x14ac:dyDescent="0.2">
      <c r="A46" s="91"/>
      <c r="B46" s="85"/>
      <c r="C46" s="92"/>
      <c r="D46" s="93"/>
      <c r="E46" s="73"/>
      <c r="F46" s="73"/>
      <c r="G46" s="73"/>
      <c r="H46" s="51"/>
      <c r="I46" s="51"/>
    </row>
    <row r="47" spans="1:19" s="86" customFormat="1" x14ac:dyDescent="0.2">
      <c r="A47" s="95" t="s">
        <v>84</v>
      </c>
      <c r="B47" s="96"/>
      <c r="C47" s="97"/>
      <c r="D47" s="98"/>
      <c r="E47" s="80"/>
      <c r="F47" s="80"/>
      <c r="G47" s="80"/>
      <c r="H47" s="99"/>
      <c r="I47" s="99"/>
    </row>
    <row r="48" spans="1:19" s="86" customFormat="1" x14ac:dyDescent="0.2">
      <c r="A48" s="95" t="s">
        <v>158</v>
      </c>
      <c r="B48" s="96"/>
      <c r="C48" s="97"/>
      <c r="D48" s="98"/>
      <c r="E48" s="80"/>
      <c r="F48" s="80"/>
      <c r="G48" s="80"/>
      <c r="H48" s="99"/>
      <c r="I48" s="99"/>
    </row>
    <row r="49" spans="1:9" s="86" customFormat="1" x14ac:dyDescent="0.2">
      <c r="A49" s="91"/>
      <c r="B49" s="85"/>
      <c r="C49" s="92"/>
      <c r="D49" s="93"/>
      <c r="E49" s="73"/>
      <c r="F49" s="73"/>
      <c r="G49" s="73"/>
      <c r="H49" s="51"/>
      <c r="I49" s="51"/>
    </row>
  </sheetData>
  <sheetProtection selectLockedCells="1"/>
  <phoneticPr fontId="22" type="noConversion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Kalkulationsschema-Seite1</vt:lpstr>
      <vt:lpstr>Kalkulationsschema-Seite2</vt:lpstr>
      <vt:lpstr>Entgelt- Gehaltstabellen</vt:lpstr>
      <vt:lpstr>'Kalkulationsschema-Seite1'!Druckbereich</vt:lpstr>
    </vt:vector>
  </TitlesOfParts>
  <Company>Universität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Default-VWN</dc:creator>
  <cp:lastModifiedBy>Timo Nikolai Munz</cp:lastModifiedBy>
  <cp:lastPrinted>2026-04-15T11:48:33Z</cp:lastPrinted>
  <dcterms:created xsi:type="dcterms:W3CDTF">2011-10-10T10:28:07Z</dcterms:created>
  <dcterms:modified xsi:type="dcterms:W3CDTF">2026-04-15T11:55:43Z</dcterms:modified>
</cp:coreProperties>
</file>