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zernat 4\Abt45\Silvia Kümmerle\Restwertertmittlung, Kaufvertrag\2023\Geräte Erath-Dulitz, physik\"/>
    </mc:Choice>
  </mc:AlternateContent>
  <bookViews>
    <workbookView xWindow="0" yWindow="0" windowWidth="28800" windowHeight="11700"/>
  </bookViews>
  <sheets>
    <sheet name="Geräte Physik" sheetId="1" r:id="rId1"/>
  </sheets>
  <definedNames>
    <definedName name="_xlnm.Print_Area" localSheetId="0">'Geräte Physik'!$A$1:$N$22</definedName>
  </definedNames>
  <calcPr calcId="162913"/>
</workbook>
</file>

<file path=xl/calcChain.xml><?xml version="1.0" encoding="utf-8"?>
<calcChain xmlns="http://schemas.openxmlformats.org/spreadsheetml/2006/main">
  <c r="X22" i="1" l="1"/>
  <c r="O3" i="1" l="1"/>
  <c r="P3" i="1" s="1"/>
  <c r="Q3" i="1" s="1"/>
  <c r="O4" i="1"/>
  <c r="P4" i="1" s="1"/>
  <c r="Q4" i="1" s="1"/>
  <c r="O5" i="1"/>
  <c r="P5" i="1" s="1"/>
  <c r="Q5" i="1" s="1"/>
  <c r="O6" i="1"/>
  <c r="P6" i="1" s="1"/>
  <c r="Q6" i="1" s="1"/>
  <c r="O7" i="1"/>
  <c r="P7" i="1" s="1"/>
  <c r="Q7" i="1" s="1"/>
  <c r="R7" i="1" s="1"/>
  <c r="O8" i="1"/>
  <c r="P8" i="1" s="1"/>
  <c r="Q8" i="1" s="1"/>
  <c r="O9" i="1"/>
  <c r="P9" i="1" s="1"/>
  <c r="Q9" i="1" s="1"/>
  <c r="R9" i="1" s="1"/>
  <c r="O10" i="1"/>
  <c r="P10" i="1" s="1"/>
  <c r="Q10" i="1" s="1"/>
  <c r="R10" i="1" s="1"/>
  <c r="O11" i="1"/>
  <c r="P11" i="1" s="1"/>
  <c r="Q11" i="1" s="1"/>
  <c r="O12" i="1"/>
  <c r="P12" i="1" s="1"/>
  <c r="Q12" i="1" s="1"/>
  <c r="R12" i="1" s="1"/>
  <c r="O13" i="1"/>
  <c r="P13" i="1" s="1"/>
  <c r="Q13" i="1" s="1"/>
  <c r="O14" i="1"/>
  <c r="P14" i="1" s="1"/>
  <c r="Q14" i="1" s="1"/>
  <c r="R14" i="1" s="1"/>
  <c r="O15" i="1"/>
  <c r="P15" i="1" s="1"/>
  <c r="Q15" i="1" s="1"/>
  <c r="R15" i="1" s="1"/>
  <c r="O16" i="1"/>
  <c r="P16" i="1" s="1"/>
  <c r="Q16" i="1" s="1"/>
  <c r="O17" i="1"/>
  <c r="P17" i="1" s="1"/>
  <c r="Q17" i="1" s="1"/>
  <c r="R17" i="1" s="1"/>
  <c r="O18" i="1"/>
  <c r="P18" i="1" s="1"/>
  <c r="Q18" i="1" s="1"/>
  <c r="R18" i="1" s="1"/>
  <c r="O19" i="1"/>
  <c r="P19" i="1" s="1"/>
  <c r="Q19" i="1" s="1"/>
  <c r="R19" i="1" s="1"/>
  <c r="O20" i="1"/>
  <c r="P20" i="1" s="1"/>
  <c r="Q20" i="1" s="1"/>
  <c r="R20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S12" i="1" l="1"/>
  <c r="T12" i="1" s="1"/>
  <c r="U12" i="1" s="1"/>
  <c r="S9" i="1"/>
  <c r="T9" i="1" s="1"/>
  <c r="U9" i="1" s="1"/>
  <c r="V9" i="1" s="1"/>
  <c r="W9" i="1" s="1"/>
  <c r="S10" i="1"/>
  <c r="T10" i="1" s="1"/>
  <c r="U10" i="1" s="1"/>
  <c r="S15" i="1"/>
  <c r="T15" i="1" s="1"/>
  <c r="U15" i="1" s="1"/>
  <c r="S20" i="1"/>
  <c r="T20" i="1" s="1"/>
  <c r="U20" i="1" s="1"/>
  <c r="S14" i="1"/>
  <c r="T14" i="1" s="1"/>
  <c r="U14" i="1" s="1"/>
  <c r="V14" i="1" s="1"/>
  <c r="W14" i="1" s="1"/>
  <c r="S17" i="1"/>
  <c r="T17" i="1" s="1"/>
  <c r="U17" i="1" s="1"/>
  <c r="S19" i="1"/>
  <c r="T19" i="1" s="1"/>
  <c r="U19" i="1" s="1"/>
  <c r="S7" i="1"/>
  <c r="T7" i="1" s="1"/>
  <c r="U7" i="1" s="1"/>
  <c r="S18" i="1"/>
  <c r="T18" i="1" s="1"/>
  <c r="U18" i="1" s="1"/>
  <c r="V18" i="1" s="1"/>
  <c r="R16" i="1"/>
  <c r="S16" i="1" s="1"/>
  <c r="T16" i="1" s="1"/>
  <c r="U16" i="1" s="1"/>
  <c r="R6" i="1"/>
  <c r="S6" i="1" s="1"/>
  <c r="T6" i="1" s="1"/>
  <c r="U6" i="1" s="1"/>
  <c r="R13" i="1"/>
  <c r="S13" i="1" s="1"/>
  <c r="T13" i="1" s="1"/>
  <c r="U13" i="1" s="1"/>
  <c r="R11" i="1"/>
  <c r="S11" i="1" s="1"/>
  <c r="T11" i="1" s="1"/>
  <c r="U11" i="1" s="1"/>
  <c r="R3" i="1"/>
  <c r="S3" i="1" s="1"/>
  <c r="T3" i="1" s="1"/>
  <c r="U3" i="1" s="1"/>
  <c r="R5" i="1"/>
  <c r="S5" i="1" s="1"/>
  <c r="T5" i="1" s="1"/>
  <c r="U5" i="1" s="1"/>
  <c r="R8" i="1"/>
  <c r="S8" i="1" s="1"/>
  <c r="T8" i="1" s="1"/>
  <c r="U8" i="1" s="1"/>
  <c r="R4" i="1"/>
  <c r="S4" i="1" s="1"/>
  <c r="T4" i="1" s="1"/>
  <c r="U4" i="1" s="1"/>
  <c r="N2" i="1"/>
  <c r="V20" i="1" l="1"/>
  <c r="W20" i="1" s="1"/>
  <c r="W18" i="1"/>
  <c r="V16" i="1"/>
  <c r="W16" i="1" s="1"/>
  <c r="V6" i="1"/>
  <c r="W6" i="1" s="1"/>
  <c r="V5" i="1"/>
  <c r="W5" i="1" s="1"/>
  <c r="V4" i="1"/>
  <c r="W4" i="1" s="1"/>
  <c r="V13" i="1"/>
  <c r="W13" i="1" s="1"/>
  <c r="V12" i="1"/>
  <c r="W12" i="1" s="1"/>
  <c r="V17" i="1"/>
  <c r="W17" i="1" s="1"/>
  <c r="V10" i="1"/>
  <c r="W10" i="1" s="1"/>
  <c r="V15" i="1"/>
  <c r="W15" i="1" s="1"/>
  <c r="V7" i="1"/>
  <c r="W7" i="1" s="1"/>
  <c r="V19" i="1"/>
  <c r="W19" i="1" s="1"/>
  <c r="V11" i="1"/>
  <c r="W11" i="1" s="1"/>
  <c r="V8" i="1"/>
  <c r="W8" i="1" s="1"/>
  <c r="V3" i="1"/>
  <c r="W3" i="1" s="1"/>
  <c r="O2" i="1"/>
  <c r="P2" i="1" l="1"/>
  <c r="Q2" i="1" s="1"/>
  <c r="R2" i="1" s="1"/>
  <c r="S2" i="1" l="1"/>
  <c r="T2" i="1" s="1"/>
  <c r="U2" i="1" s="1"/>
  <c r="W22" i="1" s="1"/>
  <c r="V2" i="1" l="1"/>
  <c r="W2" i="1" s="1"/>
  <c r="U22" i="1"/>
  <c r="V22" i="1"/>
  <c r="T22" i="1"/>
</calcChain>
</file>

<file path=xl/sharedStrings.xml><?xml version="1.0" encoding="utf-8"?>
<sst xmlns="http://schemas.openxmlformats.org/spreadsheetml/2006/main" count="146" uniqueCount="89">
  <si>
    <t>Inventarisierungs-nummer</t>
  </si>
  <si>
    <t>Datum der Inbetrieb-nahme</t>
  </si>
  <si>
    <t>Abgabedatum:</t>
  </si>
  <si>
    <t>Nutzungs-dauer in Monaten</t>
  </si>
  <si>
    <t>Dauer der Nutzung bis zur Abgabe in Monaten</t>
  </si>
  <si>
    <t>Hälfte</t>
  </si>
  <si>
    <t>Kalk.Zins</t>
  </si>
  <si>
    <t>Neuwert</t>
  </si>
  <si>
    <t>Abschreibung pro Monat</t>
  </si>
  <si>
    <t>Abschreibung bis Abgabe</t>
  </si>
  <si>
    <t>AHL lt. ABU</t>
  </si>
  <si>
    <t>Kalk. Zins  %</t>
  </si>
  <si>
    <t>"Alte" Verbuchungsstelle                                   (Kapitel/ Titel/ BA)</t>
  </si>
  <si>
    <t>"Neue" Verbuchungsstelle               Kostenstelle &amp; Fond                                                     oder                                                                        Projekt &amp; Fond</t>
  </si>
  <si>
    <t>Gerät / Bezeichnung</t>
  </si>
  <si>
    <t>Kaufpreis €</t>
  </si>
  <si>
    <t xml:space="preserve">kalk.berechneter Restwert </t>
  </si>
  <si>
    <t xml:space="preserve">Gesamtrestwert: </t>
  </si>
  <si>
    <t>tatsächlicher Restwert netto</t>
  </si>
  <si>
    <t>zzgl. Steuer (Projekt)</t>
  </si>
  <si>
    <t>tatsächlicher Restwert brutto</t>
  </si>
  <si>
    <t>Steuer-satz (Projekt)</t>
  </si>
  <si>
    <t xml:space="preserve">Anlagennummer. </t>
  </si>
  <si>
    <t>Stromverstärker DLPCA-200</t>
  </si>
  <si>
    <t>2100183001/3150</t>
  </si>
  <si>
    <t>1070200091/1000</t>
  </si>
  <si>
    <t>Vorvakuumpumpe Scroll-Pumpe nXDS15i</t>
  </si>
  <si>
    <t>Turbo Hi Pace300 special package</t>
  </si>
  <si>
    <t>2100100701/3500</t>
  </si>
  <si>
    <t>MOSFET Push-Pull Switch</t>
  </si>
  <si>
    <t>2064572401/3150</t>
  </si>
  <si>
    <t>Vakuum-Lineartranslator</t>
  </si>
  <si>
    <t>2100006708/3110</t>
  </si>
  <si>
    <t>2100006702/3110</t>
  </si>
  <si>
    <t>Labor-Gleichspannungsnetzgeräte</t>
  </si>
  <si>
    <t>Temperatur Messgerät f. tiefste Temperaturen</t>
  </si>
  <si>
    <t>Vierkanal-Laser-Shutter Controller u. Shutter-Kopf</t>
  </si>
  <si>
    <t>Speicheroszilloskop TBS1064</t>
  </si>
  <si>
    <t>Imuplsgenerator PB24-100-64k PulseBlaster</t>
  </si>
  <si>
    <t>Fluke Multimeter 179</t>
  </si>
  <si>
    <t>DLC Pro Lock</t>
  </si>
  <si>
    <t>Turbo Pumpe</t>
  </si>
  <si>
    <t>HV-Eckventil_7AVE6-40KF-VV-S-L</t>
  </si>
  <si>
    <t>Trocken-Vakuumpumpe EV--A06 EBARA</t>
  </si>
  <si>
    <t>Aktive Pirani Kaltkathoden- Transmitter</t>
  </si>
  <si>
    <t>TPR 281 Active Pirani Transmitter</t>
  </si>
  <si>
    <t>Anzeige und Steuergerät</t>
  </si>
  <si>
    <t>2048703001/2520</t>
  </si>
  <si>
    <t>zusätzlich nicht inventarisierte Geräte:</t>
  </si>
  <si>
    <t>CRUCS-Düse mit Düsentreiber</t>
  </si>
  <si>
    <t>National Instruments PCIe-6321-Karte mit 19''-Leiste</t>
  </si>
  <si>
    <t>01.10.2016</t>
  </si>
  <si>
    <t>Hameg HM8130 Funktionsgenerator</t>
  </si>
  <si>
    <t>6-Wege-Kreuz Pumpenkammer CF100 mit Flanschen</t>
  </si>
  <si>
    <t>01.01.2008</t>
  </si>
  <si>
    <t>Delta-Netzteil ES300-0.45 (300 V Filament Voltage)</t>
  </si>
  <si>
    <t>Delta-Netzteil E015-2 (Filament Current)</t>
  </si>
  <si>
    <t>Voltage Probe</t>
  </si>
  <si>
    <t>Kaltkopf CTI mit Kompressor</t>
  </si>
  <si>
    <t>0,5 mm Skimmer</t>
  </si>
  <si>
    <t>NIM Crate</t>
  </si>
  <si>
    <t>19-Zoll-Rack (2 Stck)</t>
  </si>
  <si>
    <t>Ablage für 19-Zoll-Racks (4 Stck)</t>
  </si>
  <si>
    <t>Steckdosenleiste für 19-Zoll-Racks (6 Stck)</t>
  </si>
  <si>
    <t>Interlock-System Wasser EW</t>
  </si>
  <si>
    <t>Reset-Schalter für Picoscope</t>
  </si>
  <si>
    <t>BNC-Verteilerbox Pulseblaster EW</t>
  </si>
  <si>
    <t>Membran-Vorvakuumpumpe Gasleitung (z.B. Pfeiffer MVP070-3)</t>
  </si>
  <si>
    <t>Vakuumventil XLH-40 (2 Stck)</t>
  </si>
  <si>
    <t>Gasverteilsystem mit Swagelok-Hähnen</t>
  </si>
  <si>
    <t>Spannungsverdoppler für Behlke-Schalter EW</t>
  </si>
  <si>
    <t>Schienen und Halterungen der Kammer auf ITEM MW</t>
  </si>
  <si>
    <t>Thorlabs Dielektrische Spiegel 02-Coating BB1-E02, 10er Packung</t>
  </si>
  <si>
    <t>Thorlabs Klemme für Posts (30 Stck)</t>
  </si>
  <si>
    <t>Thorlabs Post/Postholder (30 Stck)</t>
  </si>
  <si>
    <t>Thorlabs Halterungen für Spiegel, l-Platten, PBS, Linsen (30 Stck)</t>
  </si>
  <si>
    <t>Faserkoppler Thorlabs Eigenbau 1'' (2 Stck)</t>
  </si>
  <si>
    <t>Beam Blocks MW (2 Stck)</t>
  </si>
  <si>
    <t>FUG-Netzteil MCN350M-700 (700 V Repeller)</t>
  </si>
  <si>
    <t>FUG-Netzteil MCN14-650 (650 V Extractor)</t>
  </si>
  <si>
    <t>Heinzinger-Netzteil (Bielef, 1200 V, 100 mA HV Discharge)</t>
  </si>
  <si>
    <t>Netzteilleiste 12V-15V M1584 (2 Stck)</t>
  </si>
  <si>
    <t>BNC, MHV, SHV-Kabel (15 Stck)</t>
  </si>
  <si>
    <t>Wellschlauch (3 Stck)</t>
  </si>
  <si>
    <t>Oszilloskop Tektronix TDS10001B (2 Stck)</t>
  </si>
  <si>
    <t>Lötstation Weller</t>
  </si>
  <si>
    <t xml:space="preserve">Angaben D2 Abgabevorschriften </t>
  </si>
  <si>
    <t>Verkauf möglich, Projekt beendet, Erlöse dürfen an der Uni Freiburg verbleiben</t>
  </si>
  <si>
    <t xml:space="preserve">Marktwert/  Preisermittlung durch Einrichtung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</si>
</sst>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i/>
      <sz val="16"/>
      <color theme="5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333333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rgb="FFFF0000"/>
      <name val="Calibri"/>
      <family val="2"/>
      <scheme val="minor"/>
    </font>
    <font>
      <i/>
      <u val="singleAccounting"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B7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4" fontId="0" fillId="0" borderId="0" xfId="1" applyFont="1" applyProtection="1"/>
    <xf numFmtId="44" fontId="2" fillId="0" borderId="0" xfId="1" applyFont="1" applyProtection="1"/>
    <xf numFmtId="44" fontId="0" fillId="0" borderId="0" xfId="1" applyFont="1" applyProtection="1">
      <protection locked="0"/>
    </xf>
    <xf numFmtId="14" fontId="0" fillId="0" borderId="0" xfId="1" applyNumberFormat="1" applyFont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44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5" fillId="4" borderId="3" xfId="2" applyNumberFormat="1" applyFont="1" applyFill="1" applyBorder="1" applyAlignment="1" applyProtection="1">
      <alignment horizontal="center" vertical="center" wrapText="1"/>
      <protection locked="0"/>
    </xf>
    <xf numFmtId="44" fontId="5" fillId="0" borderId="3" xfId="1" applyFont="1" applyBorder="1" applyAlignment="1" applyProtection="1">
      <alignment horizontal="center" vertical="center" wrapText="1"/>
    </xf>
    <xf numFmtId="44" fontId="6" fillId="0" borderId="3" xfId="1" applyFont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14" fontId="7" fillId="0" borderId="3" xfId="0" applyNumberFormat="1" applyFont="1" applyBorder="1" applyProtection="1">
      <protection locked="0"/>
    </xf>
    <xf numFmtId="10" fontId="7" fillId="0" borderId="3" xfId="2" applyNumberFormat="1" applyFont="1" applyBorder="1" applyProtection="1">
      <protection locked="0"/>
    </xf>
    <xf numFmtId="44" fontId="7" fillId="0" borderId="3" xfId="1" applyFont="1" applyBorder="1" applyProtection="1"/>
    <xf numFmtId="44" fontId="3" fillId="0" borderId="3" xfId="1" applyFont="1" applyBorder="1" applyProtection="1"/>
    <xf numFmtId="44" fontId="3" fillId="5" borderId="1" xfId="1" applyFont="1" applyFill="1" applyBorder="1" applyProtection="1"/>
    <xf numFmtId="44" fontId="3" fillId="5" borderId="6" xfId="1" applyFont="1" applyFill="1" applyBorder="1" applyProtection="1"/>
    <xf numFmtId="44" fontId="5" fillId="0" borderId="8" xfId="1" applyFont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Protection="1">
      <protection locked="0"/>
    </xf>
    <xf numFmtId="1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" fontId="7" fillId="0" borderId="0" xfId="0" applyNumberFormat="1" applyFont="1" applyProtection="1">
      <protection locked="0"/>
    </xf>
    <xf numFmtId="44" fontId="7" fillId="0" borderId="0" xfId="1" applyFont="1" applyProtection="1">
      <protection locked="0"/>
    </xf>
    <xf numFmtId="14" fontId="7" fillId="0" borderId="0" xfId="1" applyNumberFormat="1" applyFont="1" applyProtection="1">
      <protection locked="0"/>
    </xf>
    <xf numFmtId="10" fontId="7" fillId="0" borderId="0" xfId="2" applyNumberFormat="1" applyFont="1" applyProtection="1">
      <protection locked="0"/>
    </xf>
    <xf numFmtId="44" fontId="7" fillId="0" borderId="0" xfId="1" applyFont="1" applyProtection="1"/>
    <xf numFmtId="44" fontId="12" fillId="0" borderId="0" xfId="1" applyFont="1" applyProtection="1"/>
    <xf numFmtId="44" fontId="11" fillId="0" borderId="0" xfId="0" applyNumberFormat="1" applyFont="1"/>
    <xf numFmtId="0" fontId="4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7" borderId="5" xfId="0" applyFont="1" applyFill="1" applyBorder="1" applyProtection="1">
      <protection locked="0"/>
    </xf>
    <xf numFmtId="1" fontId="7" fillId="7" borderId="0" xfId="0" applyNumberFormat="1" applyFont="1" applyFill="1" applyBorder="1" applyProtection="1">
      <protection locked="0"/>
    </xf>
    <xf numFmtId="0" fontId="7" fillId="7" borderId="0" xfId="0" applyFont="1" applyFill="1" applyBorder="1" applyProtection="1">
      <protection locked="0"/>
    </xf>
    <xf numFmtId="44" fontId="7" fillId="7" borderId="0" xfId="1" applyFont="1" applyFill="1" applyBorder="1" applyProtection="1">
      <protection locked="0"/>
    </xf>
    <xf numFmtId="4" fontId="7" fillId="7" borderId="0" xfId="0" applyNumberFormat="1" applyFont="1" applyFill="1" applyAlignment="1">
      <alignment horizontal="right" vertical="top"/>
    </xf>
    <xf numFmtId="14" fontId="7" fillId="7" borderId="0" xfId="1" applyNumberFormat="1" applyFont="1" applyFill="1" applyBorder="1" applyProtection="1">
      <protection locked="0"/>
    </xf>
    <xf numFmtId="14" fontId="7" fillId="7" borderId="0" xfId="0" applyNumberFormat="1" applyFont="1" applyFill="1" applyBorder="1" applyProtection="1">
      <protection locked="0"/>
    </xf>
    <xf numFmtId="10" fontId="7" fillId="7" borderId="0" xfId="2" applyNumberFormat="1" applyFont="1" applyFill="1" applyBorder="1" applyProtection="1">
      <protection locked="0"/>
    </xf>
    <xf numFmtId="0" fontId="8" fillId="7" borderId="0" xfId="0" applyFont="1" applyFill="1" applyBorder="1" applyAlignment="1">
      <alignment horizontal="left" vertical="center" indent="1"/>
    </xf>
    <xf numFmtId="44" fontId="7" fillId="7" borderId="0" xfId="1" applyFont="1" applyFill="1" applyBorder="1" applyProtection="1"/>
    <xf numFmtId="44" fontId="9" fillId="7" borderId="0" xfId="1" applyFont="1" applyFill="1" applyBorder="1" applyProtection="1"/>
    <xf numFmtId="44" fontId="7" fillId="7" borderId="7" xfId="1" applyFont="1" applyFill="1" applyBorder="1" applyProtection="1"/>
    <xf numFmtId="44" fontId="7" fillId="7" borderId="9" xfId="1" applyFont="1" applyFill="1" applyBorder="1" applyProtection="1"/>
    <xf numFmtId="0" fontId="7" fillId="7" borderId="0" xfId="0" applyFont="1" applyFill="1"/>
    <xf numFmtId="0" fontId="10" fillId="7" borderId="5" xfId="0" applyFont="1" applyFill="1" applyBorder="1" applyProtection="1">
      <protection locked="0"/>
    </xf>
    <xf numFmtId="1" fontId="10" fillId="7" borderId="0" xfId="0" applyNumberFormat="1" applyFont="1" applyFill="1" applyBorder="1" applyProtection="1">
      <protection locked="0"/>
    </xf>
    <xf numFmtId="0" fontId="10" fillId="7" borderId="0" xfId="0" applyFont="1" applyFill="1" applyBorder="1" applyProtection="1">
      <protection locked="0"/>
    </xf>
    <xf numFmtId="44" fontId="10" fillId="7" borderId="0" xfId="1" applyFont="1" applyFill="1" applyBorder="1" applyProtection="1">
      <protection locked="0"/>
    </xf>
    <xf numFmtId="4" fontId="10" fillId="7" borderId="0" xfId="0" applyNumberFormat="1" applyFont="1" applyFill="1" applyAlignment="1" applyProtection="1">
      <alignment horizontal="right" vertical="top"/>
      <protection locked="0"/>
    </xf>
    <xf numFmtId="14" fontId="10" fillId="7" borderId="0" xfId="1" applyNumberFormat="1" applyFont="1" applyFill="1" applyBorder="1" applyProtection="1">
      <protection locked="0"/>
    </xf>
    <xf numFmtId="10" fontId="10" fillId="7" borderId="0" xfId="2" applyNumberFormat="1" applyFont="1" applyFill="1" applyBorder="1" applyProtection="1">
      <protection locked="0"/>
    </xf>
    <xf numFmtId="0" fontId="10" fillId="7" borderId="0" xfId="0" applyFont="1" applyFill="1" applyBorder="1" applyAlignment="1" applyProtection="1">
      <alignment horizontal="left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44" fontId="4" fillId="0" borderId="0" xfId="0" applyNumberFormat="1" applyFont="1" applyBorder="1" applyProtection="1">
      <protection locked="0"/>
    </xf>
    <xf numFmtId="44" fontId="7" fillId="7" borderId="11" xfId="1" applyFont="1" applyFill="1" applyBorder="1" applyProtection="1"/>
    <xf numFmtId="44" fontId="5" fillId="3" borderId="10" xfId="1" applyFont="1" applyFill="1" applyBorder="1" applyAlignment="1" applyProtection="1">
      <alignment horizontal="center" vertical="center" wrapText="1"/>
    </xf>
    <xf numFmtId="44" fontId="7" fillId="7" borderId="13" xfId="1" applyFont="1" applyFill="1" applyBorder="1" applyProtection="1"/>
    <xf numFmtId="0" fontId="7" fillId="0" borderId="12" xfId="0" applyFont="1" applyFill="1" applyBorder="1" applyAlignment="1">
      <alignment wrapText="1"/>
    </xf>
    <xf numFmtId="14" fontId="7" fillId="0" borderId="12" xfId="1" applyNumberFormat="1" applyFont="1" applyFill="1" applyBorder="1"/>
    <xf numFmtId="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/>
  </cellXfs>
  <cellStyles count="3">
    <cellStyle name="Prozent" xfId="2" builtinId="5"/>
    <cellStyle name="Standard" xfId="0" builtinId="0"/>
    <cellStyle name="Währung" xfId="1" builtinId="4"/>
  </cellStyles>
  <dxfs count="39"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strike val="0"/>
        <outline val="0"/>
        <shadow val="0"/>
        <vertAlign val="baseline"/>
        <sz val="16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numFmt numFmtId="34" formatCode="_-* #,##0.00\ &quot;€&quot;_-;\-* #,##0.00\ &quot;€&quot;_-;_-* &quot;-&quot;??\ &quot;€&quot;_-;_-@_-"/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i/>
        <strike val="0"/>
        <outline val="0"/>
        <shadow val="0"/>
        <u val="singleAccounting"/>
        <vertAlign val="baseline"/>
        <sz val="16"/>
        <name val="Calibri"/>
        <scheme val="minor"/>
      </font>
      <protection locked="1" hidden="0"/>
    </dxf>
    <dxf>
      <font>
        <b val="0"/>
        <i/>
        <strike val="0"/>
        <condense val="0"/>
        <extend val="0"/>
        <outline val="0"/>
        <shadow val="0"/>
        <u val="singleAccounting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numFmt numFmtId="14" formatCode="0.00%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protection locked="1" hidden="0"/>
    </dxf>
    <dxf>
      <font>
        <strike val="0"/>
        <outline val="0"/>
        <shadow val="0"/>
        <vertAlign val="baseline"/>
        <sz val="16"/>
        <name val="Calibri"/>
        <scheme val="minor"/>
      </font>
    </dxf>
  </dxfs>
  <tableStyles count="0" defaultTableStyle="TableStyleMedium2" defaultPivotStyle="PivotStyleLight16"/>
  <colors>
    <mruColors>
      <color rgb="FFADDB7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A1:X20" headerRowCount="0" totalsRowShown="0" headerRowDxfId="38" dataDxfId="37">
  <tableColumns count="24">
    <tableColumn id="1" name="Spalte1" dataDxfId="36"/>
    <tableColumn id="2" name="Spalte2" dataDxfId="35"/>
    <tableColumn id="3" name="Spalte3" dataDxfId="34"/>
    <tableColumn id="4" name="Spalte4" dataDxfId="33" dataCellStyle="Währung"/>
    <tableColumn id="5" name="Spalte5" dataDxfId="32"/>
    <tableColumn id="6" name="Spalte6" dataDxfId="31"/>
    <tableColumn id="7" name="Spalte7" headerRowDxfId="30" dataDxfId="29"/>
    <tableColumn id="22" name="Spalte22" headerRowDxfId="28" dataDxfId="27"/>
    <tableColumn id="19" name="Spalte19" headerRowDxfId="26" dataDxfId="25"/>
    <tableColumn id="11" name="Spalte11" dataDxfId="24" dataCellStyle="Währung"/>
    <tableColumn id="12" name="Spalte12" dataDxfId="23"/>
    <tableColumn id="13" name="Spalte13" headerRowDxfId="22" dataDxfId="21" headerRowCellStyle="Prozent" dataCellStyle="Prozent"/>
    <tableColumn id="14" name="Spalte14" dataDxfId="20"/>
    <tableColumn id="15" name="Spalte15" dataDxfId="19"/>
    <tableColumn id="16" name="Spalte16" dataDxfId="18" dataCellStyle="Währung"/>
    <tableColumn id="17" name="Spalte17" headerRowDxfId="17" dataDxfId="16" headerRowCellStyle="Währung" dataCellStyle="Währung"/>
    <tableColumn id="18" name="Spalte18" headerRowDxfId="15" dataDxfId="14" headerRowCellStyle="Währung" dataCellStyle="Währung"/>
    <tableColumn id="20" name="Spalte20" headerRowDxfId="13" dataDxfId="12" headerRowCellStyle="Währung" dataCellStyle="Währung"/>
    <tableColumn id="21" name="Spalte21" headerRowDxfId="11" dataDxfId="10" headerRowCellStyle="Währung" dataCellStyle="Währung"/>
    <tableColumn id="23" name="Spalte23" headerRowDxfId="9" dataDxfId="8" headerRowCellStyle="Währung" dataCellStyle="Währung"/>
    <tableColumn id="8" name="Spalte8" headerRowDxfId="7" dataDxfId="6" headerRowCellStyle="Währung" dataCellStyle="Währung"/>
    <tableColumn id="9" name="Spalte9" headerRowDxfId="5" dataDxfId="4" headerRowCellStyle="Währung" dataCellStyle="Währung"/>
    <tableColumn id="10" name="Spalte10" headerRowDxfId="3" dataDxfId="2" headerRowCellStyle="Währung" dataCellStyle="Währung"/>
    <tableColumn id="24" name="Spalte24" headerRowDxfId="1" dataDxfId="0" dataCellStyle="Währung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abSelected="1" topLeftCell="C1" zoomScale="70" zoomScaleNormal="70" workbookViewId="0">
      <selection activeCell="AI10" sqref="AI10"/>
    </sheetView>
  </sheetViews>
  <sheetFormatPr baseColWidth="10" defaultColWidth="11.42578125" defaultRowHeight="17.25" x14ac:dyDescent="0.4"/>
  <cols>
    <col min="1" max="1" width="20.42578125" style="6" hidden="1" customWidth="1"/>
    <col min="2" max="2" width="29.28515625" style="28" hidden="1" customWidth="1"/>
    <col min="3" max="3" width="66.5703125" style="6" customWidth="1"/>
    <col min="4" max="4" width="19" style="3" hidden="1" customWidth="1"/>
    <col min="5" max="5" width="16.140625" style="6" hidden="1" customWidth="1"/>
    <col min="6" max="6" width="26.7109375" style="6" hidden="1" customWidth="1"/>
    <col min="7" max="7" width="25.7109375" style="6" hidden="1" customWidth="1"/>
    <col min="8" max="8" width="28.140625" style="6" hidden="1" customWidth="1"/>
    <col min="9" max="9" width="12.7109375" style="6" hidden="1" customWidth="1"/>
    <col min="10" max="10" width="15.28515625" style="4" customWidth="1"/>
    <col min="11" max="11" width="14.7109375" style="6" hidden="1" customWidth="1"/>
    <col min="12" max="12" width="11.42578125" style="5" hidden="1" customWidth="1"/>
    <col min="13" max="13" width="12.85546875" style="6" hidden="1" customWidth="1"/>
    <col min="14" max="14" width="14.85546875" style="6" hidden="1" customWidth="1"/>
    <col min="15" max="15" width="17" style="1" hidden="1" customWidth="1"/>
    <col min="16" max="16" width="12.42578125" style="1" hidden="1" customWidth="1"/>
    <col min="17" max="17" width="17.85546875" style="1" hidden="1" customWidth="1"/>
    <col min="18" max="18" width="19.5703125" style="1" hidden="1" customWidth="1"/>
    <col min="19" max="19" width="18.42578125" style="1" hidden="1" customWidth="1"/>
    <col min="20" max="20" width="23.140625" style="2" hidden="1" customWidth="1"/>
    <col min="21" max="21" width="21.28515625" style="7" hidden="1" customWidth="1"/>
    <col min="22" max="22" width="17.42578125" style="7" hidden="1" customWidth="1"/>
    <col min="23" max="24" width="20.28515625" style="7" hidden="1" customWidth="1"/>
    <col min="25" max="25" width="0" style="7" hidden="1" customWidth="1"/>
    <col min="26" max="16384" width="11.42578125" style="7"/>
  </cols>
  <sheetData>
    <row r="1" spans="1:24" s="16" customFormat="1" ht="126.75" thickBot="1" x14ac:dyDescent="0.4">
      <c r="A1" s="27" t="s">
        <v>22</v>
      </c>
      <c r="B1" s="29" t="s">
        <v>0</v>
      </c>
      <c r="C1" s="8" t="s">
        <v>14</v>
      </c>
      <c r="D1" s="9" t="s">
        <v>15</v>
      </c>
      <c r="E1" s="10" t="s">
        <v>10</v>
      </c>
      <c r="F1" s="8" t="s">
        <v>12</v>
      </c>
      <c r="G1" s="8" t="s">
        <v>13</v>
      </c>
      <c r="H1" s="63" t="s">
        <v>86</v>
      </c>
      <c r="I1" s="10" t="s">
        <v>21</v>
      </c>
      <c r="J1" s="11" t="s">
        <v>1</v>
      </c>
      <c r="K1" s="8" t="s">
        <v>2</v>
      </c>
      <c r="L1" s="12" t="s">
        <v>11</v>
      </c>
      <c r="M1" s="10" t="s">
        <v>3</v>
      </c>
      <c r="N1" s="10" t="s">
        <v>4</v>
      </c>
      <c r="O1" s="13" t="s">
        <v>5</v>
      </c>
      <c r="P1" s="13" t="s">
        <v>6</v>
      </c>
      <c r="Q1" s="13" t="s">
        <v>7</v>
      </c>
      <c r="R1" s="13" t="s">
        <v>8</v>
      </c>
      <c r="S1" s="13" t="s">
        <v>9</v>
      </c>
      <c r="T1" s="14" t="s">
        <v>16</v>
      </c>
      <c r="U1" s="13" t="s">
        <v>18</v>
      </c>
      <c r="V1" s="26" t="s">
        <v>19</v>
      </c>
      <c r="W1" s="15" t="s">
        <v>20</v>
      </c>
      <c r="X1" s="68" t="s">
        <v>88</v>
      </c>
    </row>
    <row r="2" spans="1:24" s="54" customFormat="1" ht="33" customHeight="1" x14ac:dyDescent="0.35">
      <c r="A2" s="41">
        <v>72022025</v>
      </c>
      <c r="B2" s="42">
        <v>720220250000</v>
      </c>
      <c r="C2" s="43" t="s">
        <v>26</v>
      </c>
      <c r="D2" s="44">
        <v>4552.3500000000004</v>
      </c>
      <c r="E2" s="45">
        <v>4552.3500000000004</v>
      </c>
      <c r="F2" s="43" t="s">
        <v>32</v>
      </c>
      <c r="G2" s="43" t="s">
        <v>25</v>
      </c>
      <c r="H2" s="65" t="s">
        <v>87</v>
      </c>
      <c r="I2" s="43"/>
      <c r="J2" s="46">
        <v>43763</v>
      </c>
      <c r="K2" s="47">
        <v>44986</v>
      </c>
      <c r="L2" s="48">
        <v>-8.8000000000000005E-3</v>
      </c>
      <c r="M2" s="43">
        <v>96</v>
      </c>
      <c r="N2" s="49">
        <f t="shared" ref="N2:N20" si="0">(YEAR(K2)-YEAR(J2))*12+MONTH(K2)-MONTH(J2)+1</f>
        <v>42</v>
      </c>
      <c r="O2" s="50">
        <f>Tabelle3[[#This Row],[Spalte5]]/2</f>
        <v>2276.1750000000002</v>
      </c>
      <c r="P2" s="50">
        <f>Tabelle3[[#This Row],[Spalte16]]*Tabelle3[[#This Row],[Spalte13]]</f>
        <v>-20.030340000000002</v>
      </c>
      <c r="Q2" s="50">
        <f>Tabelle3[[#This Row],[Spalte17]]+Tabelle3[[#This Row],[Spalte5]]</f>
        <v>4532.3196600000001</v>
      </c>
      <c r="R2" s="50">
        <f>Tabelle3[[#This Row],[Spalte18]]/Tabelle3[[#This Row],[Spalte14]]</f>
        <v>47.211663125000001</v>
      </c>
      <c r="S2" s="50">
        <f>Tabelle3[[#This Row],[Spalte20]]*Tabelle3[[#This Row],[Spalte15]]</f>
        <v>1982.88985125</v>
      </c>
      <c r="T2" s="51">
        <f>Tabelle3[[#This Row],[Spalte18]]-Tabelle3[[#This Row],[Spalte21]]</f>
        <v>2549.4298087500001</v>
      </c>
      <c r="U2" s="50">
        <f>(IF(Tabelle3[[#This Row],[Spalte23]]&lt;0,0,T2))</f>
        <v>2549.4298087500001</v>
      </c>
      <c r="V2" s="52">
        <f>Tabelle3[[#This Row],[Spalte8]]*Tabelle3[[#This Row],[Spalte19]]/100</f>
        <v>0</v>
      </c>
      <c r="W2" s="53">
        <f>Tabelle3[[#This Row],[Spalte8]]+Tabelle3[[#This Row],[Spalte9]]</f>
        <v>2549.4298087500001</v>
      </c>
      <c r="X2" s="67"/>
    </row>
    <row r="3" spans="1:24" s="54" customFormat="1" ht="32.25" customHeight="1" x14ac:dyDescent="0.35">
      <c r="A3" s="55">
        <v>72028350</v>
      </c>
      <c r="B3" s="56">
        <v>720208350000</v>
      </c>
      <c r="C3" s="57" t="s">
        <v>23</v>
      </c>
      <c r="D3" s="58">
        <v>1853.42</v>
      </c>
      <c r="E3" s="59">
        <v>1853.42</v>
      </c>
      <c r="F3" s="57" t="s">
        <v>24</v>
      </c>
      <c r="G3" s="57" t="s">
        <v>25</v>
      </c>
      <c r="H3" s="65" t="s">
        <v>87</v>
      </c>
      <c r="I3" s="57"/>
      <c r="J3" s="60">
        <v>43146</v>
      </c>
      <c r="K3" s="47">
        <v>44986</v>
      </c>
      <c r="L3" s="61">
        <v>-8.8000000000000005E-3</v>
      </c>
      <c r="M3" s="57">
        <v>84</v>
      </c>
      <c r="N3" s="49">
        <f t="shared" si="0"/>
        <v>62</v>
      </c>
      <c r="O3" s="50">
        <f>Tabelle3[[#This Row],[Spalte5]]/2</f>
        <v>926.71</v>
      </c>
      <c r="P3" s="50">
        <f>Tabelle3[[#This Row],[Spalte16]]*Tabelle3[[#This Row],[Spalte13]]</f>
        <v>-8.1550480000000007</v>
      </c>
      <c r="Q3" s="50">
        <f>Tabelle3[[#This Row],[Spalte17]]+Tabelle3[[#This Row],[Spalte5]]</f>
        <v>1845.264952</v>
      </c>
      <c r="R3" s="50">
        <f>Tabelle3[[#This Row],[Spalte18]]/Tabelle3[[#This Row],[Spalte14]]</f>
        <v>21.967439904761903</v>
      </c>
      <c r="S3" s="50">
        <f>Tabelle3[[#This Row],[Spalte20]]*Tabelle3[[#This Row],[Spalte15]]</f>
        <v>1361.9812740952379</v>
      </c>
      <c r="T3" s="51">
        <f>Tabelle3[[#This Row],[Spalte18]]-Tabelle3[[#This Row],[Spalte21]]</f>
        <v>483.28367790476204</v>
      </c>
      <c r="U3" s="50">
        <f>(IF(Tabelle3[[#This Row],[Spalte23]]&lt;0,0,T3))</f>
        <v>483.28367790476204</v>
      </c>
      <c r="V3" s="52">
        <f>Tabelle3[[#This Row],[Spalte8]]*Tabelle3[[#This Row],[Spalte19]]/100</f>
        <v>0</v>
      </c>
      <c r="W3" s="53">
        <f>Tabelle3[[#This Row],[Spalte8]]+Tabelle3[[#This Row],[Spalte9]]</f>
        <v>483.28367790476204</v>
      </c>
      <c r="X3" s="67"/>
    </row>
    <row r="4" spans="1:24" s="54" customFormat="1" ht="30.75" customHeight="1" x14ac:dyDescent="0.35">
      <c r="A4" s="55">
        <v>72021116</v>
      </c>
      <c r="B4" s="56">
        <v>720211160000</v>
      </c>
      <c r="C4" s="57" t="s">
        <v>27</v>
      </c>
      <c r="D4" s="58">
        <v>14323.44</v>
      </c>
      <c r="E4" s="59">
        <v>14323.44</v>
      </c>
      <c r="F4" s="57" t="s">
        <v>28</v>
      </c>
      <c r="G4" s="57" t="s">
        <v>25</v>
      </c>
      <c r="H4" s="65" t="s">
        <v>87</v>
      </c>
      <c r="I4" s="57"/>
      <c r="J4" s="60">
        <v>43305</v>
      </c>
      <c r="K4" s="47">
        <v>44986</v>
      </c>
      <c r="L4" s="61">
        <v>-8.8000000000000005E-3</v>
      </c>
      <c r="M4" s="57">
        <v>96</v>
      </c>
      <c r="N4" s="49">
        <f t="shared" si="0"/>
        <v>57</v>
      </c>
      <c r="O4" s="50">
        <f>Tabelle3[[#This Row],[Spalte5]]/2</f>
        <v>7161.72</v>
      </c>
      <c r="P4" s="50">
        <f>Tabelle3[[#This Row],[Spalte16]]*Tabelle3[[#This Row],[Spalte13]]</f>
        <v>-63.023136000000008</v>
      </c>
      <c r="Q4" s="50">
        <f>Tabelle3[[#This Row],[Spalte17]]+Tabelle3[[#This Row],[Spalte5]]</f>
        <v>14260.416864000001</v>
      </c>
      <c r="R4" s="50">
        <f>Tabelle3[[#This Row],[Spalte18]]/Tabelle3[[#This Row],[Spalte14]]</f>
        <v>148.546009</v>
      </c>
      <c r="S4" s="50">
        <f>Tabelle3[[#This Row],[Spalte20]]*Tabelle3[[#This Row],[Spalte15]]</f>
        <v>8467.1225130000003</v>
      </c>
      <c r="T4" s="51">
        <f>Tabelle3[[#This Row],[Spalte18]]-Tabelle3[[#This Row],[Spalte21]]</f>
        <v>5793.2943510000005</v>
      </c>
      <c r="U4" s="50">
        <f>(IF(Tabelle3[[#This Row],[Spalte23]]&lt;0,0,T4))</f>
        <v>5793.2943510000005</v>
      </c>
      <c r="V4" s="52">
        <f>Tabelle3[[#This Row],[Spalte8]]*Tabelle3[[#This Row],[Spalte19]]/100</f>
        <v>0</v>
      </c>
      <c r="W4" s="53">
        <f>Tabelle3[[#This Row],[Spalte8]]+Tabelle3[[#This Row],[Spalte9]]</f>
        <v>5793.2943510000005</v>
      </c>
      <c r="X4" s="67"/>
    </row>
    <row r="5" spans="1:24" s="54" customFormat="1" ht="24.75" customHeight="1" x14ac:dyDescent="0.35">
      <c r="A5" s="55">
        <v>72022189</v>
      </c>
      <c r="B5" s="56">
        <v>7086725</v>
      </c>
      <c r="C5" s="57" t="s">
        <v>29</v>
      </c>
      <c r="D5" s="58">
        <v>1487.5</v>
      </c>
      <c r="E5" s="59">
        <v>1487.5</v>
      </c>
      <c r="F5" s="43" t="s">
        <v>30</v>
      </c>
      <c r="G5" s="43" t="s">
        <v>25</v>
      </c>
      <c r="H5" s="65" t="s">
        <v>87</v>
      </c>
      <c r="I5" s="57"/>
      <c r="J5" s="60">
        <v>39220</v>
      </c>
      <c r="K5" s="47">
        <v>44986</v>
      </c>
      <c r="L5" s="61">
        <v>2.7E-2</v>
      </c>
      <c r="M5" s="57">
        <v>96</v>
      </c>
      <c r="N5" s="49">
        <f t="shared" si="0"/>
        <v>191</v>
      </c>
      <c r="O5" s="50">
        <f>Tabelle3[[#This Row],[Spalte5]]/2</f>
        <v>743.75</v>
      </c>
      <c r="P5" s="50">
        <f>Tabelle3[[#This Row],[Spalte16]]*Tabelle3[[#This Row],[Spalte13]]</f>
        <v>20.081250000000001</v>
      </c>
      <c r="Q5" s="50">
        <f>Tabelle3[[#This Row],[Spalte17]]+Tabelle3[[#This Row],[Spalte5]]</f>
        <v>1507.58125</v>
      </c>
      <c r="R5" s="50">
        <f>Tabelle3[[#This Row],[Spalte18]]/Tabelle3[[#This Row],[Spalte14]]</f>
        <v>15.703971354166667</v>
      </c>
      <c r="S5" s="50">
        <f>Tabelle3[[#This Row],[Spalte20]]*Tabelle3[[#This Row],[Spalte15]]</f>
        <v>2999.4585286458332</v>
      </c>
      <c r="T5" s="51">
        <f>Tabelle3[[#This Row],[Spalte18]]-Tabelle3[[#This Row],[Spalte21]]</f>
        <v>-1491.8772786458333</v>
      </c>
      <c r="U5" s="50">
        <f>(IF(Tabelle3[[#This Row],[Spalte23]]&lt;0,0,T5))</f>
        <v>0</v>
      </c>
      <c r="V5" s="52">
        <f>Tabelle3[[#This Row],[Spalte8]]*Tabelle3[[#This Row],[Spalte19]]/100</f>
        <v>0</v>
      </c>
      <c r="W5" s="53">
        <f>Tabelle3[[#This Row],[Spalte8]]+Tabelle3[[#This Row],[Spalte9]]</f>
        <v>0</v>
      </c>
      <c r="X5" s="67">
        <v>14.88</v>
      </c>
    </row>
    <row r="6" spans="1:24" s="54" customFormat="1" ht="27.75" customHeight="1" x14ac:dyDescent="0.35">
      <c r="A6" s="55">
        <v>79022332</v>
      </c>
      <c r="B6" s="56">
        <v>790223320000</v>
      </c>
      <c r="C6" s="57" t="s">
        <v>31</v>
      </c>
      <c r="D6" s="58">
        <v>790.16</v>
      </c>
      <c r="E6" s="59">
        <v>790.16</v>
      </c>
      <c r="F6" s="43" t="s">
        <v>32</v>
      </c>
      <c r="G6" s="43" t="s">
        <v>25</v>
      </c>
      <c r="H6" s="65" t="s">
        <v>87</v>
      </c>
      <c r="I6" s="57"/>
      <c r="J6" s="60">
        <v>39272</v>
      </c>
      <c r="K6" s="47">
        <v>44986</v>
      </c>
      <c r="L6" s="61">
        <v>3.1899999999999998E-2</v>
      </c>
      <c r="M6" s="57">
        <v>1</v>
      </c>
      <c r="N6" s="49">
        <f t="shared" si="0"/>
        <v>189</v>
      </c>
      <c r="O6" s="50">
        <f>Tabelle3[[#This Row],[Spalte5]]/2</f>
        <v>395.08</v>
      </c>
      <c r="P6" s="50">
        <f>Tabelle3[[#This Row],[Spalte16]]*Tabelle3[[#This Row],[Spalte13]]</f>
        <v>12.603051999999998</v>
      </c>
      <c r="Q6" s="50">
        <f>Tabelle3[[#This Row],[Spalte17]]+Tabelle3[[#This Row],[Spalte5]]</f>
        <v>802.76305200000002</v>
      </c>
      <c r="R6" s="50">
        <f>Tabelle3[[#This Row],[Spalte18]]/Tabelle3[[#This Row],[Spalte14]]</f>
        <v>802.76305200000002</v>
      </c>
      <c r="S6" s="50">
        <f>Tabelle3[[#This Row],[Spalte20]]*Tabelle3[[#This Row],[Spalte15]]</f>
        <v>151722.216828</v>
      </c>
      <c r="T6" s="51">
        <f>Tabelle3[[#This Row],[Spalte18]]-Tabelle3[[#This Row],[Spalte21]]</f>
        <v>-150919.45377600001</v>
      </c>
      <c r="U6" s="50">
        <f>(IF(Tabelle3[[#This Row],[Spalte23]]&lt;0,0,T6))</f>
        <v>0</v>
      </c>
      <c r="V6" s="52">
        <f>Tabelle3[[#This Row],[Spalte8]]*Tabelle3[[#This Row],[Spalte19]]/100</f>
        <v>0</v>
      </c>
      <c r="W6" s="53">
        <f>Tabelle3[[#This Row],[Spalte8]]+Tabelle3[[#This Row],[Spalte9]]</f>
        <v>0</v>
      </c>
      <c r="X6" s="67">
        <v>7.9</v>
      </c>
    </row>
    <row r="7" spans="1:24" s="54" customFormat="1" ht="30.75" customHeight="1" x14ac:dyDescent="0.35">
      <c r="A7" s="55">
        <v>72000874</v>
      </c>
      <c r="B7" s="56">
        <v>720008740000</v>
      </c>
      <c r="C7" s="57" t="s">
        <v>34</v>
      </c>
      <c r="D7" s="58">
        <v>692.58</v>
      </c>
      <c r="E7" s="59">
        <v>692.58</v>
      </c>
      <c r="F7" s="43" t="s">
        <v>32</v>
      </c>
      <c r="G7" s="43" t="s">
        <v>25</v>
      </c>
      <c r="H7" s="65" t="s">
        <v>87</v>
      </c>
      <c r="I7" s="57"/>
      <c r="J7" s="60">
        <v>42321</v>
      </c>
      <c r="K7" s="47">
        <v>44986</v>
      </c>
      <c r="L7" s="61">
        <v>-8.3000000000000001E-3</v>
      </c>
      <c r="M7" s="57">
        <v>96</v>
      </c>
      <c r="N7" s="49">
        <f t="shared" si="0"/>
        <v>89</v>
      </c>
      <c r="O7" s="50">
        <f>Tabelle3[[#This Row],[Spalte5]]/2</f>
        <v>346.29</v>
      </c>
      <c r="P7" s="50">
        <f>Tabelle3[[#This Row],[Spalte16]]*Tabelle3[[#This Row],[Spalte13]]</f>
        <v>-2.8742070000000002</v>
      </c>
      <c r="Q7" s="50">
        <f>Tabelle3[[#This Row],[Spalte17]]+Tabelle3[[#This Row],[Spalte5]]</f>
        <v>689.70579300000009</v>
      </c>
      <c r="R7" s="50">
        <f>Tabelle3[[#This Row],[Spalte18]]/Tabelle3[[#This Row],[Spalte14]]</f>
        <v>7.1844353437500006</v>
      </c>
      <c r="S7" s="50">
        <f>Tabelle3[[#This Row],[Spalte20]]*Tabelle3[[#This Row],[Spalte15]]</f>
        <v>639.41474559375001</v>
      </c>
      <c r="T7" s="51">
        <f>Tabelle3[[#This Row],[Spalte18]]-Tabelle3[[#This Row],[Spalte21]]</f>
        <v>50.291047406250073</v>
      </c>
      <c r="U7" s="50">
        <f>(IF(Tabelle3[[#This Row],[Spalte23]]&lt;0,0,T7))</f>
        <v>50.291047406250073</v>
      </c>
      <c r="V7" s="52">
        <f>Tabelle3[[#This Row],[Spalte8]]*Tabelle3[[#This Row],[Spalte19]]/100</f>
        <v>0</v>
      </c>
      <c r="W7" s="53">
        <f>Tabelle3[[#This Row],[Spalte8]]+Tabelle3[[#This Row],[Spalte9]]</f>
        <v>50.291047406250073</v>
      </c>
      <c r="X7" s="67"/>
    </row>
    <row r="8" spans="1:24" s="54" customFormat="1" ht="30" customHeight="1" x14ac:dyDescent="0.35">
      <c r="A8" s="55">
        <v>72000875</v>
      </c>
      <c r="B8" s="56">
        <v>720008750000</v>
      </c>
      <c r="C8" s="57" t="s">
        <v>34</v>
      </c>
      <c r="D8" s="58">
        <v>692.58</v>
      </c>
      <c r="E8" s="59">
        <v>692.58</v>
      </c>
      <c r="F8" s="43" t="s">
        <v>32</v>
      </c>
      <c r="G8" s="43" t="s">
        <v>25</v>
      </c>
      <c r="H8" s="65" t="s">
        <v>87</v>
      </c>
      <c r="I8" s="57"/>
      <c r="J8" s="60">
        <v>42321</v>
      </c>
      <c r="K8" s="47">
        <v>44986</v>
      </c>
      <c r="L8" s="61">
        <v>-8.3000000000000001E-3</v>
      </c>
      <c r="M8" s="57">
        <v>96</v>
      </c>
      <c r="N8" s="49">
        <f t="shared" si="0"/>
        <v>89</v>
      </c>
      <c r="O8" s="50">
        <f>Tabelle3[[#This Row],[Spalte5]]/2</f>
        <v>346.29</v>
      </c>
      <c r="P8" s="50">
        <f>Tabelle3[[#This Row],[Spalte16]]*Tabelle3[[#This Row],[Spalte13]]</f>
        <v>-2.8742070000000002</v>
      </c>
      <c r="Q8" s="50">
        <f>Tabelle3[[#This Row],[Spalte17]]+Tabelle3[[#This Row],[Spalte5]]</f>
        <v>689.70579300000009</v>
      </c>
      <c r="R8" s="50">
        <f>Tabelle3[[#This Row],[Spalte18]]/Tabelle3[[#This Row],[Spalte14]]</f>
        <v>7.1844353437500006</v>
      </c>
      <c r="S8" s="50">
        <f>Tabelle3[[#This Row],[Spalte20]]*Tabelle3[[#This Row],[Spalte15]]</f>
        <v>639.41474559375001</v>
      </c>
      <c r="T8" s="51">
        <f>Tabelle3[[#This Row],[Spalte18]]-Tabelle3[[#This Row],[Spalte21]]</f>
        <v>50.291047406250073</v>
      </c>
      <c r="U8" s="50">
        <f>(IF(Tabelle3[[#This Row],[Spalte23]]&lt;0,0,T8))</f>
        <v>50.291047406250073</v>
      </c>
      <c r="V8" s="52">
        <f>Tabelle3[[#This Row],[Spalte8]]*Tabelle3[[#This Row],[Spalte19]]/100</f>
        <v>0</v>
      </c>
      <c r="W8" s="53">
        <f>Tabelle3[[#This Row],[Spalte8]]+Tabelle3[[#This Row],[Spalte9]]</f>
        <v>50.291047406250073</v>
      </c>
      <c r="X8" s="67"/>
    </row>
    <row r="9" spans="1:24" s="54" customFormat="1" ht="23.25" customHeight="1" x14ac:dyDescent="0.35">
      <c r="A9" s="55">
        <v>72000870</v>
      </c>
      <c r="B9" s="56">
        <v>720008700000</v>
      </c>
      <c r="C9" s="57" t="s">
        <v>35</v>
      </c>
      <c r="D9" s="58">
        <v>3346.99</v>
      </c>
      <c r="E9" s="59">
        <v>3346.99</v>
      </c>
      <c r="F9" s="43" t="s">
        <v>32</v>
      </c>
      <c r="G9" s="43" t="s">
        <v>25</v>
      </c>
      <c r="H9" s="65" t="s">
        <v>87</v>
      </c>
      <c r="I9" s="57"/>
      <c r="J9" s="60">
        <v>42321</v>
      </c>
      <c r="K9" s="47">
        <v>44986</v>
      </c>
      <c r="L9" s="61">
        <v>-8.3000000000000001E-3</v>
      </c>
      <c r="M9" s="57">
        <v>96</v>
      </c>
      <c r="N9" s="49">
        <f t="shared" si="0"/>
        <v>89</v>
      </c>
      <c r="O9" s="50">
        <f>Tabelle3[[#This Row],[Spalte5]]/2</f>
        <v>1673.4949999999999</v>
      </c>
      <c r="P9" s="50">
        <f>Tabelle3[[#This Row],[Spalte16]]*Tabelle3[[#This Row],[Spalte13]]</f>
        <v>-13.890008499999999</v>
      </c>
      <c r="Q9" s="50">
        <f>Tabelle3[[#This Row],[Spalte17]]+Tabelle3[[#This Row],[Spalte5]]</f>
        <v>3333.0999914999998</v>
      </c>
      <c r="R9" s="50">
        <f>Tabelle3[[#This Row],[Spalte18]]/Tabelle3[[#This Row],[Spalte14]]</f>
        <v>34.719791578124997</v>
      </c>
      <c r="S9" s="50">
        <f>Tabelle3[[#This Row],[Spalte20]]*Tabelle3[[#This Row],[Spalte15]]</f>
        <v>3090.061450453125</v>
      </c>
      <c r="T9" s="51">
        <f>Tabelle3[[#This Row],[Spalte18]]-Tabelle3[[#This Row],[Spalte21]]</f>
        <v>243.0385410468748</v>
      </c>
      <c r="U9" s="50">
        <f>(IF(Tabelle3[[#This Row],[Spalte23]]&lt;0,0,T9))</f>
        <v>243.0385410468748</v>
      </c>
      <c r="V9" s="52">
        <f>Tabelle3[[#This Row],[Spalte8]]*Tabelle3[[#This Row],[Spalte19]]/100</f>
        <v>0</v>
      </c>
      <c r="W9" s="53">
        <f>Tabelle3[[#This Row],[Spalte8]]+Tabelle3[[#This Row],[Spalte9]]</f>
        <v>243.0385410468748</v>
      </c>
      <c r="X9" s="67"/>
    </row>
    <row r="10" spans="1:24" s="54" customFormat="1" ht="27" customHeight="1" x14ac:dyDescent="0.35">
      <c r="A10" s="55">
        <v>72020823</v>
      </c>
      <c r="B10" s="56">
        <v>720208230000</v>
      </c>
      <c r="C10" s="43" t="s">
        <v>36</v>
      </c>
      <c r="D10" s="58">
        <v>2496.04</v>
      </c>
      <c r="E10" s="59">
        <v>2496.04</v>
      </c>
      <c r="F10" s="43" t="s">
        <v>24</v>
      </c>
      <c r="G10" s="43" t="s">
        <v>25</v>
      </c>
      <c r="H10" s="65" t="s">
        <v>87</v>
      </c>
      <c r="I10" s="57"/>
      <c r="J10" s="60">
        <v>43145</v>
      </c>
      <c r="K10" s="47">
        <v>44986</v>
      </c>
      <c r="L10" s="61">
        <v>-8.8000000000000005E-3</v>
      </c>
      <c r="M10" s="57">
        <v>72</v>
      </c>
      <c r="N10" s="49">
        <f t="shared" si="0"/>
        <v>62</v>
      </c>
      <c r="O10" s="50">
        <f>Tabelle3[[#This Row],[Spalte5]]/2</f>
        <v>1248.02</v>
      </c>
      <c r="P10" s="50">
        <f>Tabelle3[[#This Row],[Spalte16]]*Tabelle3[[#This Row],[Spalte13]]</f>
        <v>-10.982576</v>
      </c>
      <c r="Q10" s="50">
        <f>Tabelle3[[#This Row],[Spalte17]]+Tabelle3[[#This Row],[Spalte5]]</f>
        <v>2485.0574240000001</v>
      </c>
      <c r="R10" s="50">
        <f>Tabelle3[[#This Row],[Spalte18]]/Tabelle3[[#This Row],[Spalte14]]</f>
        <v>34.514686444444443</v>
      </c>
      <c r="S10" s="50">
        <f>Tabelle3[[#This Row],[Spalte20]]*Tabelle3[[#This Row],[Spalte15]]</f>
        <v>2139.9105595555557</v>
      </c>
      <c r="T10" s="51">
        <f>Tabelle3[[#This Row],[Spalte18]]-Tabelle3[[#This Row],[Spalte21]]</f>
        <v>345.14686444444442</v>
      </c>
      <c r="U10" s="50">
        <f>(IF(Tabelle3[[#This Row],[Spalte23]]&lt;0,0,T10))</f>
        <v>345.14686444444442</v>
      </c>
      <c r="V10" s="52">
        <f>Tabelle3[[#This Row],[Spalte8]]*Tabelle3[[#This Row],[Spalte19]]/100</f>
        <v>0</v>
      </c>
      <c r="W10" s="53">
        <f>Tabelle3[[#This Row],[Spalte8]]+Tabelle3[[#This Row],[Spalte9]]</f>
        <v>345.14686444444442</v>
      </c>
      <c r="X10" s="67"/>
    </row>
    <row r="11" spans="1:24" s="54" customFormat="1" ht="19.5" customHeight="1" x14ac:dyDescent="0.35">
      <c r="A11" s="55">
        <v>72020579</v>
      </c>
      <c r="B11" s="56">
        <v>720205790000</v>
      </c>
      <c r="C11" s="57" t="s">
        <v>37</v>
      </c>
      <c r="D11" s="58">
        <v>1189.52</v>
      </c>
      <c r="E11" s="57">
        <v>1189.52</v>
      </c>
      <c r="F11" s="43" t="s">
        <v>32</v>
      </c>
      <c r="G11" s="43" t="s">
        <v>25</v>
      </c>
      <c r="H11" s="65" t="s">
        <v>87</v>
      </c>
      <c r="I11" s="57"/>
      <c r="J11" s="60">
        <v>43054</v>
      </c>
      <c r="K11" s="47">
        <v>44986</v>
      </c>
      <c r="L11" s="61">
        <v>-8.8000000000000005E-3</v>
      </c>
      <c r="M11" s="57">
        <v>120</v>
      </c>
      <c r="N11" s="49">
        <f t="shared" si="0"/>
        <v>65</v>
      </c>
      <c r="O11" s="50">
        <f>Tabelle3[[#This Row],[Spalte5]]/2</f>
        <v>594.76</v>
      </c>
      <c r="P11" s="50">
        <f>Tabelle3[[#This Row],[Spalte16]]*Tabelle3[[#This Row],[Spalte13]]</f>
        <v>-5.2338880000000003</v>
      </c>
      <c r="Q11" s="50">
        <f>Tabelle3[[#This Row],[Spalte17]]+Tabelle3[[#This Row],[Spalte5]]</f>
        <v>1184.286112</v>
      </c>
      <c r="R11" s="50">
        <f>Tabelle3[[#This Row],[Spalte18]]/Tabelle3[[#This Row],[Spalte14]]</f>
        <v>9.8690509333333338</v>
      </c>
      <c r="S11" s="50">
        <f>Tabelle3[[#This Row],[Spalte20]]*Tabelle3[[#This Row],[Spalte15]]</f>
        <v>641.48831066666673</v>
      </c>
      <c r="T11" s="51">
        <f>Tabelle3[[#This Row],[Spalte18]]-Tabelle3[[#This Row],[Spalte21]]</f>
        <v>542.79780133333327</v>
      </c>
      <c r="U11" s="50">
        <f>(IF(Tabelle3[[#This Row],[Spalte23]]&lt;0,0,T11))</f>
        <v>542.79780133333327</v>
      </c>
      <c r="V11" s="52">
        <f>Tabelle3[[#This Row],[Spalte8]]*Tabelle3[[#This Row],[Spalte19]]/100</f>
        <v>0</v>
      </c>
      <c r="W11" s="53">
        <f>Tabelle3[[#This Row],[Spalte8]]+Tabelle3[[#This Row],[Spalte9]]</f>
        <v>542.79780133333327</v>
      </c>
      <c r="X11" s="67"/>
    </row>
    <row r="12" spans="1:24" s="54" customFormat="1" ht="35.25" customHeight="1" x14ac:dyDescent="0.35">
      <c r="A12" s="55">
        <v>72019821</v>
      </c>
      <c r="B12" s="56">
        <v>72019821</v>
      </c>
      <c r="C12" s="57" t="s">
        <v>38</v>
      </c>
      <c r="D12" s="58">
        <v>2099.4899999999998</v>
      </c>
      <c r="E12" s="57">
        <v>2099.4899999999998</v>
      </c>
      <c r="F12" s="43" t="s">
        <v>32</v>
      </c>
      <c r="G12" s="43" t="s">
        <v>25</v>
      </c>
      <c r="H12" s="65" t="s">
        <v>87</v>
      </c>
      <c r="I12" s="57"/>
      <c r="J12" s="60">
        <v>42563</v>
      </c>
      <c r="K12" s="47">
        <v>44986</v>
      </c>
      <c r="L12" s="61">
        <v>-8.8000000000000005E-3</v>
      </c>
      <c r="M12" s="57">
        <v>144</v>
      </c>
      <c r="N12" s="49">
        <f t="shared" si="0"/>
        <v>81</v>
      </c>
      <c r="O12" s="50">
        <f>Tabelle3[[#This Row],[Spalte5]]/2</f>
        <v>1049.7449999999999</v>
      </c>
      <c r="P12" s="50">
        <f>Tabelle3[[#This Row],[Spalte16]]*Tabelle3[[#This Row],[Spalte13]]</f>
        <v>-9.2377559999999992</v>
      </c>
      <c r="Q12" s="50">
        <f>Tabelle3[[#This Row],[Spalte17]]+Tabelle3[[#This Row],[Spalte5]]</f>
        <v>2090.2522439999998</v>
      </c>
      <c r="R12" s="50">
        <f>Tabelle3[[#This Row],[Spalte18]]/Tabelle3[[#This Row],[Spalte14]]</f>
        <v>14.515640583333331</v>
      </c>
      <c r="S12" s="50">
        <f>Tabelle3[[#This Row],[Spalte20]]*Tabelle3[[#This Row],[Spalte15]]</f>
        <v>1175.7668872499999</v>
      </c>
      <c r="T12" s="51">
        <f>Tabelle3[[#This Row],[Spalte18]]-Tabelle3[[#This Row],[Spalte21]]</f>
        <v>914.48535674999994</v>
      </c>
      <c r="U12" s="50">
        <f>(IF(Tabelle3[[#This Row],[Spalte23]]&lt;0,0,T12))</f>
        <v>914.48535674999994</v>
      </c>
      <c r="V12" s="52">
        <f>Tabelle3[[#This Row],[Spalte8]]*Tabelle3[[#This Row],[Spalte19]]/100</f>
        <v>0</v>
      </c>
      <c r="W12" s="53">
        <f>Tabelle3[[#This Row],[Spalte8]]+Tabelle3[[#This Row],[Spalte9]]</f>
        <v>914.48535674999994</v>
      </c>
      <c r="X12" s="67"/>
    </row>
    <row r="13" spans="1:24" s="54" customFormat="1" ht="20.25" customHeight="1" x14ac:dyDescent="0.35">
      <c r="A13" s="55">
        <v>79017820</v>
      </c>
      <c r="B13" s="56">
        <v>790178200000</v>
      </c>
      <c r="C13" s="57" t="s">
        <v>39</v>
      </c>
      <c r="D13" s="58">
        <v>326.12</v>
      </c>
      <c r="E13" s="57">
        <v>326.12</v>
      </c>
      <c r="F13" s="43" t="s">
        <v>32</v>
      </c>
      <c r="G13" s="43" t="s">
        <v>25</v>
      </c>
      <c r="H13" s="65" t="s">
        <v>87</v>
      </c>
      <c r="I13" s="57"/>
      <c r="J13" s="60">
        <v>42697</v>
      </c>
      <c r="K13" s="47">
        <v>44986</v>
      </c>
      <c r="L13" s="61">
        <v>-8.8000000000000005E-3</v>
      </c>
      <c r="M13" s="57">
        <v>1</v>
      </c>
      <c r="N13" s="49">
        <f t="shared" si="0"/>
        <v>77</v>
      </c>
      <c r="O13" s="50">
        <f>Tabelle3[[#This Row],[Spalte5]]/2</f>
        <v>163.06</v>
      </c>
      <c r="P13" s="50">
        <f>Tabelle3[[#This Row],[Spalte16]]*Tabelle3[[#This Row],[Spalte13]]</f>
        <v>-1.4349280000000002</v>
      </c>
      <c r="Q13" s="50">
        <f>Tabelle3[[#This Row],[Spalte17]]+Tabelle3[[#This Row],[Spalte5]]</f>
        <v>324.68507199999999</v>
      </c>
      <c r="R13" s="50">
        <f>Tabelle3[[#This Row],[Spalte18]]/Tabelle3[[#This Row],[Spalte14]]</f>
        <v>324.68507199999999</v>
      </c>
      <c r="S13" s="50">
        <f>Tabelle3[[#This Row],[Spalte20]]*Tabelle3[[#This Row],[Spalte15]]</f>
        <v>25000.750543999999</v>
      </c>
      <c r="T13" s="51">
        <f>Tabelle3[[#This Row],[Spalte18]]-Tabelle3[[#This Row],[Spalte21]]</f>
        <v>-24676.065471999998</v>
      </c>
      <c r="U13" s="50">
        <f>(IF(Tabelle3[[#This Row],[Spalte23]]&lt;0,0,T13))</f>
        <v>0</v>
      </c>
      <c r="V13" s="52">
        <f>Tabelle3[[#This Row],[Spalte8]]*Tabelle3[[#This Row],[Spalte19]]/100</f>
        <v>0</v>
      </c>
      <c r="W13" s="53">
        <f>Tabelle3[[#This Row],[Spalte8]]+Tabelle3[[#This Row],[Spalte9]]</f>
        <v>0</v>
      </c>
      <c r="X13" s="67">
        <v>3.26</v>
      </c>
    </row>
    <row r="14" spans="1:24" s="54" customFormat="1" ht="22.5" customHeight="1" x14ac:dyDescent="0.35">
      <c r="A14" s="55">
        <v>72021476</v>
      </c>
      <c r="B14" s="56">
        <v>7202147600</v>
      </c>
      <c r="C14" s="57" t="s">
        <v>40</v>
      </c>
      <c r="D14" s="58">
        <v>2380</v>
      </c>
      <c r="E14" s="57">
        <v>2380</v>
      </c>
      <c r="F14" s="43" t="s">
        <v>24</v>
      </c>
      <c r="G14" s="43" t="s">
        <v>25</v>
      </c>
      <c r="H14" s="65" t="s">
        <v>87</v>
      </c>
      <c r="I14" s="57"/>
      <c r="J14" s="60">
        <v>43521</v>
      </c>
      <c r="K14" s="47">
        <v>44986</v>
      </c>
      <c r="L14" s="61">
        <v>-8.8000000000000005E-3</v>
      </c>
      <c r="M14" s="57">
        <v>96</v>
      </c>
      <c r="N14" s="49">
        <f t="shared" si="0"/>
        <v>50</v>
      </c>
      <c r="O14" s="50">
        <f>Tabelle3[[#This Row],[Spalte5]]/2</f>
        <v>1190</v>
      </c>
      <c r="P14" s="50">
        <f>Tabelle3[[#This Row],[Spalte16]]*Tabelle3[[#This Row],[Spalte13]]</f>
        <v>-10.472000000000001</v>
      </c>
      <c r="Q14" s="50">
        <f>Tabelle3[[#This Row],[Spalte17]]+Tabelle3[[#This Row],[Spalte5]]</f>
        <v>2369.5279999999998</v>
      </c>
      <c r="R14" s="50">
        <f>Tabelle3[[#This Row],[Spalte18]]/Tabelle3[[#This Row],[Spalte14]]</f>
        <v>24.68258333333333</v>
      </c>
      <c r="S14" s="50">
        <f>Tabelle3[[#This Row],[Spalte20]]*Tabelle3[[#This Row],[Spalte15]]</f>
        <v>1234.1291666666666</v>
      </c>
      <c r="T14" s="51">
        <f>Tabelle3[[#This Row],[Spalte18]]-Tabelle3[[#This Row],[Spalte21]]</f>
        <v>1135.3988333333332</v>
      </c>
      <c r="U14" s="50">
        <f>(IF(Tabelle3[[#This Row],[Spalte23]]&lt;0,0,T14))</f>
        <v>1135.3988333333332</v>
      </c>
      <c r="V14" s="52">
        <f>Tabelle3[[#This Row],[Spalte8]]*Tabelle3[[#This Row],[Spalte19]]/100</f>
        <v>0</v>
      </c>
      <c r="W14" s="53">
        <f>Tabelle3[[#This Row],[Spalte8]]+Tabelle3[[#This Row],[Spalte9]]</f>
        <v>1135.3988333333332</v>
      </c>
      <c r="X14" s="67"/>
    </row>
    <row r="15" spans="1:24" s="54" customFormat="1" ht="21.75" customHeight="1" x14ac:dyDescent="0.35">
      <c r="A15" s="55">
        <v>72016967</v>
      </c>
      <c r="B15" s="56">
        <v>7071291</v>
      </c>
      <c r="C15" s="57" t="s">
        <v>41</v>
      </c>
      <c r="D15" s="58">
        <v>3642.89</v>
      </c>
      <c r="E15" s="57">
        <v>3642.89</v>
      </c>
      <c r="F15" s="62">
        <v>645723</v>
      </c>
      <c r="G15" s="43" t="s">
        <v>25</v>
      </c>
      <c r="H15" s="65" t="s">
        <v>87</v>
      </c>
      <c r="I15" s="57"/>
      <c r="J15" s="60">
        <v>40765</v>
      </c>
      <c r="K15" s="47">
        <v>44986</v>
      </c>
      <c r="L15" s="61">
        <v>-3.7000000000000002E-3</v>
      </c>
      <c r="M15" s="57">
        <v>120</v>
      </c>
      <c r="N15" s="49">
        <f t="shared" si="0"/>
        <v>140</v>
      </c>
      <c r="O15" s="50">
        <f>Tabelle3[[#This Row],[Spalte5]]/2</f>
        <v>1821.4449999999999</v>
      </c>
      <c r="P15" s="50">
        <f>Tabelle3[[#This Row],[Spalte16]]*Tabelle3[[#This Row],[Spalte13]]</f>
        <v>-6.7393464999999999</v>
      </c>
      <c r="Q15" s="50">
        <f>Tabelle3[[#This Row],[Spalte17]]+Tabelle3[[#This Row],[Spalte5]]</f>
        <v>3636.1506534999999</v>
      </c>
      <c r="R15" s="50">
        <f>Tabelle3[[#This Row],[Spalte18]]/Tabelle3[[#This Row],[Spalte14]]</f>
        <v>30.301255445833331</v>
      </c>
      <c r="S15" s="50">
        <f>Tabelle3[[#This Row],[Spalte20]]*Tabelle3[[#This Row],[Spalte15]]</f>
        <v>4242.1757624166667</v>
      </c>
      <c r="T15" s="51">
        <f>Tabelle3[[#This Row],[Spalte18]]-Tabelle3[[#This Row],[Spalte21]]</f>
        <v>-606.0251089166668</v>
      </c>
      <c r="U15" s="50">
        <f>(IF(Tabelle3[[#This Row],[Spalte23]]&lt;0,0,T15))</f>
        <v>0</v>
      </c>
      <c r="V15" s="52">
        <f>Tabelle3[[#This Row],[Spalte8]]*Tabelle3[[#This Row],[Spalte19]]/100</f>
        <v>0</v>
      </c>
      <c r="W15" s="53">
        <f>Tabelle3[[#This Row],[Spalte8]]+Tabelle3[[#This Row],[Spalte9]]</f>
        <v>0</v>
      </c>
      <c r="X15" s="67">
        <v>36.43</v>
      </c>
    </row>
    <row r="16" spans="1:24" s="54" customFormat="1" ht="23.25" customHeight="1" x14ac:dyDescent="0.35">
      <c r="A16" s="55">
        <v>72021014</v>
      </c>
      <c r="B16" s="56">
        <v>7202101400</v>
      </c>
      <c r="C16" s="57" t="s">
        <v>42</v>
      </c>
      <c r="D16" s="58">
        <v>1310.42</v>
      </c>
      <c r="E16" s="57">
        <v>1340.42</v>
      </c>
      <c r="F16" s="43" t="s">
        <v>24</v>
      </c>
      <c r="G16" s="43" t="s">
        <v>25</v>
      </c>
      <c r="H16" s="65" t="s">
        <v>87</v>
      </c>
      <c r="I16" s="57"/>
      <c r="J16" s="60">
        <v>43305</v>
      </c>
      <c r="K16" s="47">
        <v>44986</v>
      </c>
      <c r="L16" s="61">
        <v>-8.8000000000000005E-3</v>
      </c>
      <c r="M16" s="57">
        <v>96</v>
      </c>
      <c r="N16" s="49">
        <f t="shared" si="0"/>
        <v>57</v>
      </c>
      <c r="O16" s="50">
        <f>Tabelle3[[#This Row],[Spalte5]]/2</f>
        <v>670.21</v>
      </c>
      <c r="P16" s="50">
        <f>Tabelle3[[#This Row],[Spalte16]]*Tabelle3[[#This Row],[Spalte13]]</f>
        <v>-5.8978480000000006</v>
      </c>
      <c r="Q16" s="50">
        <f>Tabelle3[[#This Row],[Spalte17]]+Tabelle3[[#This Row],[Spalte5]]</f>
        <v>1334.522152</v>
      </c>
      <c r="R16" s="50">
        <f>Tabelle3[[#This Row],[Spalte18]]/Tabelle3[[#This Row],[Spalte14]]</f>
        <v>13.901272416666666</v>
      </c>
      <c r="S16" s="50">
        <f>Tabelle3[[#This Row],[Spalte20]]*Tabelle3[[#This Row],[Spalte15]]</f>
        <v>792.37252775000002</v>
      </c>
      <c r="T16" s="51">
        <f>Tabelle3[[#This Row],[Spalte18]]-Tabelle3[[#This Row],[Spalte21]]</f>
        <v>542.14962424999999</v>
      </c>
      <c r="U16" s="50">
        <f>(IF(Tabelle3[[#This Row],[Spalte23]]&lt;0,0,T16))</f>
        <v>542.14962424999999</v>
      </c>
      <c r="V16" s="52">
        <f>Tabelle3[[#This Row],[Spalte8]]*Tabelle3[[#This Row],[Spalte19]]/100</f>
        <v>0</v>
      </c>
      <c r="W16" s="53">
        <f>Tabelle3[[#This Row],[Spalte8]]+Tabelle3[[#This Row],[Spalte9]]</f>
        <v>542.14962424999999</v>
      </c>
      <c r="X16" s="67"/>
    </row>
    <row r="17" spans="1:24" s="54" customFormat="1" ht="22.5" customHeight="1" x14ac:dyDescent="0.35">
      <c r="A17" s="55">
        <v>72000828</v>
      </c>
      <c r="B17" s="56">
        <v>72000828</v>
      </c>
      <c r="C17" s="57" t="s">
        <v>43</v>
      </c>
      <c r="D17" s="58">
        <v>8575.94</v>
      </c>
      <c r="E17" s="57">
        <v>8575.94</v>
      </c>
      <c r="F17" s="43" t="s">
        <v>32</v>
      </c>
      <c r="G17" s="43" t="s">
        <v>25</v>
      </c>
      <c r="H17" s="65" t="s">
        <v>87</v>
      </c>
      <c r="I17" s="57"/>
      <c r="J17" s="60">
        <v>42319</v>
      </c>
      <c r="K17" s="47">
        <v>44986</v>
      </c>
      <c r="L17" s="61">
        <v>-8.3000000000000001E-3</v>
      </c>
      <c r="M17" s="57">
        <v>96</v>
      </c>
      <c r="N17" s="49">
        <f t="shared" si="0"/>
        <v>89</v>
      </c>
      <c r="O17" s="50">
        <f>Tabelle3[[#This Row],[Spalte5]]/2</f>
        <v>4287.97</v>
      </c>
      <c r="P17" s="50">
        <f>Tabelle3[[#This Row],[Spalte16]]*Tabelle3[[#This Row],[Spalte13]]</f>
        <v>-35.590151000000006</v>
      </c>
      <c r="Q17" s="50">
        <f>Tabelle3[[#This Row],[Spalte17]]+Tabelle3[[#This Row],[Spalte5]]</f>
        <v>8540.3498490000002</v>
      </c>
      <c r="R17" s="50">
        <f>Tabelle3[[#This Row],[Spalte18]]/Tabelle3[[#This Row],[Spalte14]]</f>
        <v>88.961977593750007</v>
      </c>
      <c r="S17" s="50">
        <f>Tabelle3[[#This Row],[Spalte20]]*Tabelle3[[#This Row],[Spalte15]]</f>
        <v>7917.6160058437508</v>
      </c>
      <c r="T17" s="51">
        <f>Tabelle3[[#This Row],[Spalte18]]-Tabelle3[[#This Row],[Spalte21]]</f>
        <v>622.73384315624935</v>
      </c>
      <c r="U17" s="50">
        <f>(IF(Tabelle3[[#This Row],[Spalte23]]&lt;0,0,T17))</f>
        <v>622.73384315624935</v>
      </c>
      <c r="V17" s="52">
        <f>Tabelle3[[#This Row],[Spalte8]]*Tabelle3[[#This Row],[Spalte19]]/100</f>
        <v>0</v>
      </c>
      <c r="W17" s="53">
        <f>Tabelle3[[#This Row],[Spalte8]]+Tabelle3[[#This Row],[Spalte9]]</f>
        <v>622.73384315624935</v>
      </c>
      <c r="X17" s="67"/>
    </row>
    <row r="18" spans="1:24" s="54" customFormat="1" ht="23.25" customHeight="1" x14ac:dyDescent="0.35">
      <c r="A18" s="55">
        <v>72020870</v>
      </c>
      <c r="B18" s="56">
        <v>720208700000</v>
      </c>
      <c r="C18" s="43" t="s">
        <v>44</v>
      </c>
      <c r="D18" s="58">
        <v>1057.05</v>
      </c>
      <c r="E18" s="57">
        <v>1057.05</v>
      </c>
      <c r="F18" s="43" t="s">
        <v>32</v>
      </c>
      <c r="G18" s="43" t="s">
        <v>25</v>
      </c>
      <c r="H18" s="65" t="s">
        <v>87</v>
      </c>
      <c r="I18" s="57"/>
      <c r="J18" s="60">
        <v>43152</v>
      </c>
      <c r="K18" s="47">
        <v>44986</v>
      </c>
      <c r="L18" s="61">
        <v>-8.8000000000000005E-3</v>
      </c>
      <c r="M18" s="57">
        <v>96</v>
      </c>
      <c r="N18" s="49">
        <f t="shared" si="0"/>
        <v>62</v>
      </c>
      <c r="O18" s="50">
        <f>Tabelle3[[#This Row],[Spalte5]]/2</f>
        <v>528.52499999999998</v>
      </c>
      <c r="P18" s="50">
        <f>Tabelle3[[#This Row],[Spalte16]]*Tabelle3[[#This Row],[Spalte13]]</f>
        <v>-4.6510199999999999</v>
      </c>
      <c r="Q18" s="50">
        <f>Tabelle3[[#This Row],[Spalte17]]+Tabelle3[[#This Row],[Spalte5]]</f>
        <v>1052.3989799999999</v>
      </c>
      <c r="R18" s="50">
        <f>Tabelle3[[#This Row],[Spalte18]]/Tabelle3[[#This Row],[Spalte14]]</f>
        <v>10.962489374999999</v>
      </c>
      <c r="S18" s="50">
        <f>Tabelle3[[#This Row],[Spalte20]]*Tabelle3[[#This Row],[Spalte15]]</f>
        <v>679.67434124999988</v>
      </c>
      <c r="T18" s="51">
        <f>Tabelle3[[#This Row],[Spalte18]]-Tabelle3[[#This Row],[Spalte21]]</f>
        <v>372.72463875000005</v>
      </c>
      <c r="U18" s="50">
        <f>(IF(Tabelle3[[#This Row],[Spalte23]]&lt;0,0,T18))</f>
        <v>372.72463875000005</v>
      </c>
      <c r="V18" s="52">
        <f>Tabelle3[[#This Row],[Spalte8]]*Tabelle3[[#This Row],[Spalte19]]/100</f>
        <v>0</v>
      </c>
      <c r="W18" s="53">
        <f>Tabelle3[[#This Row],[Spalte8]]+Tabelle3[[#This Row],[Spalte9]]</f>
        <v>372.72463875000005</v>
      </c>
      <c r="X18" s="67"/>
    </row>
    <row r="19" spans="1:24" s="54" customFormat="1" ht="21.75" customHeight="1" x14ac:dyDescent="0.35">
      <c r="A19" s="41">
        <v>79000783</v>
      </c>
      <c r="B19" s="42">
        <v>7900078300</v>
      </c>
      <c r="C19" s="43" t="s">
        <v>45</v>
      </c>
      <c r="D19" s="44">
        <v>415.53</v>
      </c>
      <c r="E19" s="43">
        <v>415.53</v>
      </c>
      <c r="F19" s="43" t="s">
        <v>33</v>
      </c>
      <c r="G19" s="43" t="s">
        <v>25</v>
      </c>
      <c r="H19" s="65" t="s">
        <v>87</v>
      </c>
      <c r="I19" s="43"/>
      <c r="J19" s="46">
        <v>42286</v>
      </c>
      <c r="K19" s="47">
        <v>44986</v>
      </c>
      <c r="L19" s="48">
        <v>-8.3000000000000001E-3</v>
      </c>
      <c r="M19" s="43">
        <v>1</v>
      </c>
      <c r="N19" s="49">
        <f t="shared" si="0"/>
        <v>90</v>
      </c>
      <c r="O19" s="50">
        <f>Tabelle3[[#This Row],[Spalte5]]/2</f>
        <v>207.76499999999999</v>
      </c>
      <c r="P19" s="50">
        <f>Tabelle3[[#This Row],[Spalte16]]*Tabelle3[[#This Row],[Spalte13]]</f>
        <v>-1.7244495</v>
      </c>
      <c r="Q19" s="50">
        <f>Tabelle3[[#This Row],[Spalte17]]+Tabelle3[[#This Row],[Spalte5]]</f>
        <v>413.80555049999998</v>
      </c>
      <c r="R19" s="50">
        <f>Tabelle3[[#This Row],[Spalte18]]/Tabelle3[[#This Row],[Spalte14]]</f>
        <v>413.80555049999998</v>
      </c>
      <c r="S19" s="50">
        <f>Tabelle3[[#This Row],[Spalte20]]*Tabelle3[[#This Row],[Spalte15]]</f>
        <v>37242.499544999999</v>
      </c>
      <c r="T19" s="51">
        <f>Tabelle3[[#This Row],[Spalte18]]-Tabelle3[[#This Row],[Spalte21]]</f>
        <v>-36828.693994499998</v>
      </c>
      <c r="U19" s="50">
        <f>(IF(Tabelle3[[#This Row],[Spalte23]]&lt;0,0,T19))</f>
        <v>0</v>
      </c>
      <c r="V19" s="52">
        <f>Tabelle3[[#This Row],[Spalte8]]*Tabelle3[[#This Row],[Spalte19]]/100</f>
        <v>0</v>
      </c>
      <c r="W19" s="53">
        <f>Tabelle3[[#This Row],[Spalte8]]+Tabelle3[[#This Row],[Spalte9]]</f>
        <v>0</v>
      </c>
      <c r="X19" s="67">
        <v>4.16</v>
      </c>
    </row>
    <row r="20" spans="1:24" s="54" customFormat="1" ht="22.5" customHeight="1" x14ac:dyDescent="0.35">
      <c r="A20" s="41">
        <v>72009850</v>
      </c>
      <c r="B20" s="42">
        <v>7064561</v>
      </c>
      <c r="C20" s="43" t="s">
        <v>46</v>
      </c>
      <c r="D20" s="44">
        <v>1112.43</v>
      </c>
      <c r="E20" s="43">
        <v>1112.43</v>
      </c>
      <c r="F20" s="43" t="s">
        <v>47</v>
      </c>
      <c r="G20" s="43" t="s">
        <v>25</v>
      </c>
      <c r="H20" s="65" t="s">
        <v>87</v>
      </c>
      <c r="I20" s="43"/>
      <c r="J20" s="46">
        <v>40498</v>
      </c>
      <c r="K20" s="47">
        <v>44986</v>
      </c>
      <c r="L20" s="48">
        <v>1.1999999999999999E-3</v>
      </c>
      <c r="M20" s="43">
        <v>96</v>
      </c>
      <c r="N20" s="49">
        <f t="shared" si="0"/>
        <v>149</v>
      </c>
      <c r="O20" s="50">
        <f>Tabelle3[[#This Row],[Spalte5]]/2</f>
        <v>556.21500000000003</v>
      </c>
      <c r="P20" s="50">
        <f>Tabelle3[[#This Row],[Spalte16]]*Tabelle3[[#This Row],[Spalte13]]</f>
        <v>0.667458</v>
      </c>
      <c r="Q20" s="50">
        <f>Tabelle3[[#This Row],[Spalte17]]+Tabelle3[[#This Row],[Spalte5]]</f>
        <v>1113.097458</v>
      </c>
      <c r="R20" s="50">
        <f>Tabelle3[[#This Row],[Spalte18]]/Tabelle3[[#This Row],[Spalte14]]</f>
        <v>11.5947651875</v>
      </c>
      <c r="S20" s="50">
        <f>Tabelle3[[#This Row],[Spalte20]]*Tabelle3[[#This Row],[Spalte15]]</f>
        <v>1727.6200129375</v>
      </c>
      <c r="T20" s="51">
        <f>Tabelle3[[#This Row],[Spalte18]]-Tabelle3[[#This Row],[Spalte21]]</f>
        <v>-614.52255493749999</v>
      </c>
      <c r="U20" s="50">
        <f>(IF(Tabelle3[[#This Row],[Spalte23]]&lt;0,0,T20))</f>
        <v>0</v>
      </c>
      <c r="V20" s="52">
        <f>Tabelle3[[#This Row],[Spalte8]]*Tabelle3[[#This Row],[Spalte19]]/100</f>
        <v>0</v>
      </c>
      <c r="W20" s="53">
        <f>Tabelle3[[#This Row],[Spalte8]]+Tabelle3[[#This Row],[Spalte9]]</f>
        <v>0</v>
      </c>
      <c r="X20" s="67">
        <v>11.12</v>
      </c>
    </row>
    <row r="21" spans="1:24" s="54" customFormat="1" ht="21.75" thickBot="1" x14ac:dyDescent="0.4">
      <c r="A21" s="41"/>
      <c r="B21" s="42"/>
      <c r="C21" s="70" t="s">
        <v>49</v>
      </c>
      <c r="D21" s="71">
        <v>42005</v>
      </c>
      <c r="E21" s="64"/>
      <c r="F21" s="64"/>
      <c r="G21" s="64"/>
      <c r="H21" s="65"/>
      <c r="I21" s="64"/>
      <c r="J21" s="71">
        <v>42005</v>
      </c>
      <c r="K21" s="47"/>
      <c r="L21" s="48"/>
      <c r="M21" s="43"/>
      <c r="N21" s="49"/>
      <c r="O21" s="50"/>
      <c r="P21" s="50"/>
      <c r="Q21" s="50"/>
      <c r="R21" s="50"/>
      <c r="S21" s="50"/>
      <c r="T21" s="51"/>
      <c r="U21" s="50"/>
      <c r="V21" s="50"/>
      <c r="W21" s="69"/>
      <c r="X21" s="67"/>
    </row>
    <row r="22" spans="1:24" s="17" customFormat="1" ht="42.75" thickBot="1" x14ac:dyDescent="0.4">
      <c r="A22" s="18"/>
      <c r="B22" s="30"/>
      <c r="C22" s="70" t="s">
        <v>50</v>
      </c>
      <c r="D22" s="71" t="s">
        <v>51</v>
      </c>
      <c r="E22" s="72"/>
      <c r="F22" s="73"/>
      <c r="G22" s="74" t="s">
        <v>17</v>
      </c>
      <c r="H22" s="75"/>
      <c r="I22" s="74"/>
      <c r="J22" s="71" t="s">
        <v>51</v>
      </c>
      <c r="K22" s="20"/>
      <c r="L22" s="21"/>
      <c r="M22" s="19"/>
      <c r="N22" s="19"/>
      <c r="O22" s="22"/>
      <c r="P22" s="22"/>
      <c r="Q22" s="22"/>
      <c r="R22" s="22"/>
      <c r="S22" s="22"/>
      <c r="T22" s="23">
        <f>SUBTOTAL(109,Tabelle3[[#All],[Spalte23]])</f>
        <v>-201491.5727494685</v>
      </c>
      <c r="U22" s="24">
        <f>SUBTOTAL(109,Tabelle3[[#All],[Spalte8]])</f>
        <v>13645.065435531498</v>
      </c>
      <c r="V22" s="25">
        <f>SUBTOTAL(109,Tabelle3[[#All],[Spalte8]])</f>
        <v>13645.065435531498</v>
      </c>
      <c r="W22" s="25">
        <f>SUBTOTAL(109,Tabelle3[[#All],[Spalte8]])</f>
        <v>13645.065435531498</v>
      </c>
      <c r="X22" s="25">
        <f>SUBTOTAL(109,Tabelle3[[#All],[Spalte24]])</f>
        <v>77.75</v>
      </c>
    </row>
    <row r="23" spans="1:24" s="17" customFormat="1" ht="23.25" x14ac:dyDescent="0.5">
      <c r="A23" s="31"/>
      <c r="B23" s="32"/>
      <c r="C23" s="70" t="s">
        <v>52</v>
      </c>
      <c r="D23" s="71">
        <v>43132</v>
      </c>
      <c r="E23" s="40"/>
      <c r="F23" s="40"/>
      <c r="G23" s="40"/>
      <c r="H23" s="40"/>
      <c r="I23" s="40"/>
      <c r="J23" s="71">
        <v>43132</v>
      </c>
      <c r="K23" s="31"/>
      <c r="L23" s="35"/>
      <c r="M23" s="31"/>
      <c r="N23" s="31"/>
      <c r="O23" s="36"/>
      <c r="P23" s="36"/>
      <c r="Q23" s="36"/>
      <c r="R23" s="36"/>
      <c r="S23" s="36"/>
      <c r="T23" s="37"/>
      <c r="W23" s="38"/>
      <c r="X23" s="38"/>
    </row>
    <row r="24" spans="1:24" s="17" customFormat="1" ht="44.25" x14ac:dyDescent="0.5">
      <c r="A24" s="31"/>
      <c r="B24" s="32"/>
      <c r="C24" s="70" t="s">
        <v>53</v>
      </c>
      <c r="D24" s="71" t="s">
        <v>54</v>
      </c>
      <c r="E24" s="40"/>
      <c r="F24" s="40"/>
      <c r="G24" s="40"/>
      <c r="H24" s="40"/>
      <c r="I24" s="40"/>
      <c r="J24" s="71" t="s">
        <v>54</v>
      </c>
      <c r="K24" s="31"/>
      <c r="L24" s="35"/>
      <c r="M24" s="31"/>
      <c r="N24" s="31"/>
      <c r="O24" s="36"/>
      <c r="P24" s="36"/>
      <c r="Q24" s="36"/>
      <c r="R24" s="36"/>
      <c r="S24" s="36"/>
      <c r="T24" s="37"/>
    </row>
    <row r="25" spans="1:24" s="17" customFormat="1" ht="21" x14ac:dyDescent="0.35">
      <c r="A25" s="39" t="s">
        <v>48</v>
      </c>
      <c r="B25" s="32"/>
      <c r="C25" s="70" t="s">
        <v>55</v>
      </c>
      <c r="D25" s="71" t="s">
        <v>51</v>
      </c>
      <c r="E25" s="76"/>
      <c r="F25" s="76"/>
      <c r="G25" s="40"/>
      <c r="H25" s="40"/>
      <c r="I25" s="40"/>
      <c r="J25" s="71" t="s">
        <v>51</v>
      </c>
      <c r="K25" s="34"/>
      <c r="L25" s="31"/>
      <c r="M25" s="35"/>
      <c r="N25" s="31"/>
      <c r="O25" s="31"/>
      <c r="P25" s="36"/>
      <c r="Q25" s="36"/>
      <c r="R25" s="36"/>
      <c r="S25" s="36"/>
      <c r="T25" s="36"/>
      <c r="X25" s="66"/>
    </row>
    <row r="26" spans="1:24" s="17" customFormat="1" ht="23.25" x14ac:dyDescent="0.5">
      <c r="A26" s="31"/>
      <c r="B26" s="32"/>
      <c r="C26" s="70" t="s">
        <v>56</v>
      </c>
      <c r="D26" s="71" t="s">
        <v>51</v>
      </c>
      <c r="E26" s="40"/>
      <c r="F26" s="40"/>
      <c r="G26" s="40"/>
      <c r="H26" s="40"/>
      <c r="I26" s="40"/>
      <c r="J26" s="71" t="s">
        <v>51</v>
      </c>
      <c r="K26" s="31"/>
      <c r="L26" s="35"/>
      <c r="M26" s="31"/>
      <c r="N26" s="31"/>
      <c r="O26" s="36"/>
      <c r="P26" s="36"/>
      <c r="Q26" s="36"/>
      <c r="R26" s="36"/>
      <c r="S26" s="36"/>
      <c r="T26" s="37"/>
    </row>
    <row r="27" spans="1:24" s="17" customFormat="1" ht="23.25" x14ac:dyDescent="0.5">
      <c r="A27" s="31"/>
      <c r="B27" s="32"/>
      <c r="C27" s="70" t="s">
        <v>57</v>
      </c>
      <c r="D27" s="71" t="s">
        <v>51</v>
      </c>
      <c r="E27" s="40"/>
      <c r="F27" s="40"/>
      <c r="G27" s="40"/>
      <c r="H27" s="40"/>
      <c r="I27" s="40"/>
      <c r="J27" s="71" t="s">
        <v>51</v>
      </c>
      <c r="K27" s="31"/>
      <c r="L27" s="35"/>
      <c r="M27" s="31"/>
      <c r="N27" s="31"/>
      <c r="O27" s="36"/>
      <c r="P27" s="36"/>
      <c r="Q27" s="36"/>
      <c r="R27" s="36"/>
      <c r="S27" s="36"/>
      <c r="T27" s="37"/>
    </row>
    <row r="28" spans="1:24" s="17" customFormat="1" ht="23.25" x14ac:dyDescent="0.5">
      <c r="A28" s="31"/>
      <c r="B28" s="32"/>
      <c r="C28" s="70" t="s">
        <v>58</v>
      </c>
      <c r="D28" s="71">
        <v>40179</v>
      </c>
      <c r="E28" s="40"/>
      <c r="F28" s="40"/>
      <c r="G28" s="40"/>
      <c r="H28" s="40"/>
      <c r="I28" s="40"/>
      <c r="J28" s="71">
        <v>40179</v>
      </c>
      <c r="K28" s="31"/>
      <c r="L28" s="35"/>
      <c r="M28" s="31"/>
      <c r="N28" s="31"/>
      <c r="O28" s="36"/>
      <c r="P28" s="36"/>
      <c r="Q28" s="36"/>
      <c r="R28" s="36"/>
      <c r="S28" s="36"/>
      <c r="T28" s="37"/>
    </row>
    <row r="29" spans="1:24" s="17" customFormat="1" ht="23.25" x14ac:dyDescent="0.5">
      <c r="A29" s="31"/>
      <c r="B29" s="32"/>
      <c r="C29" s="70" t="s">
        <v>59</v>
      </c>
      <c r="D29" s="71">
        <v>43831</v>
      </c>
      <c r="E29" s="40"/>
      <c r="F29" s="40"/>
      <c r="G29" s="40"/>
      <c r="H29" s="40"/>
      <c r="I29" s="40"/>
      <c r="J29" s="71">
        <v>43831</v>
      </c>
      <c r="K29" s="31"/>
      <c r="L29" s="35"/>
      <c r="M29" s="31"/>
      <c r="N29" s="31"/>
      <c r="O29" s="36"/>
      <c r="P29" s="36"/>
      <c r="Q29" s="36"/>
      <c r="R29" s="36"/>
      <c r="S29" s="36"/>
      <c r="T29" s="37"/>
    </row>
    <row r="30" spans="1:24" s="17" customFormat="1" ht="23.25" x14ac:dyDescent="0.5">
      <c r="A30" s="31"/>
      <c r="B30" s="32"/>
      <c r="C30" s="70" t="s">
        <v>60</v>
      </c>
      <c r="D30" s="71">
        <v>40179</v>
      </c>
      <c r="E30" s="40"/>
      <c r="F30" s="40"/>
      <c r="G30" s="40"/>
      <c r="H30" s="40"/>
      <c r="I30" s="40"/>
      <c r="J30" s="71">
        <v>40179</v>
      </c>
      <c r="K30" s="31"/>
      <c r="L30" s="35"/>
      <c r="M30" s="31"/>
      <c r="N30" s="31"/>
      <c r="O30" s="36"/>
      <c r="P30" s="36"/>
      <c r="Q30" s="36"/>
      <c r="R30" s="36"/>
      <c r="S30" s="36"/>
      <c r="T30" s="37"/>
    </row>
    <row r="31" spans="1:24" s="17" customFormat="1" ht="23.25" x14ac:dyDescent="0.5">
      <c r="A31" s="31"/>
      <c r="B31" s="32"/>
      <c r="C31" s="70" t="s">
        <v>61</v>
      </c>
      <c r="D31" s="71">
        <v>40179</v>
      </c>
      <c r="E31" s="40"/>
      <c r="F31" s="40"/>
      <c r="G31" s="40"/>
      <c r="H31" s="40"/>
      <c r="I31" s="40"/>
      <c r="J31" s="71">
        <v>40179</v>
      </c>
      <c r="K31" s="31"/>
      <c r="L31" s="35"/>
      <c r="M31" s="31"/>
      <c r="N31" s="31"/>
      <c r="O31" s="36"/>
      <c r="P31" s="36"/>
      <c r="Q31" s="36"/>
      <c r="R31" s="36"/>
      <c r="S31" s="36"/>
      <c r="T31" s="37"/>
    </row>
    <row r="32" spans="1:24" s="17" customFormat="1" ht="23.25" x14ac:dyDescent="0.5">
      <c r="A32" s="31"/>
      <c r="B32" s="32"/>
      <c r="C32" s="70" t="s">
        <v>62</v>
      </c>
      <c r="D32" s="71">
        <v>40179</v>
      </c>
      <c r="E32" s="40"/>
      <c r="F32" s="40"/>
      <c r="G32" s="40"/>
      <c r="H32" s="40"/>
      <c r="I32" s="40"/>
      <c r="J32" s="71">
        <v>40179</v>
      </c>
      <c r="K32" s="31"/>
      <c r="L32" s="35"/>
      <c r="M32" s="31"/>
      <c r="N32" s="31"/>
      <c r="O32" s="36"/>
      <c r="P32" s="36"/>
      <c r="Q32" s="36"/>
      <c r="R32" s="36"/>
      <c r="S32" s="36"/>
      <c r="T32" s="37"/>
    </row>
    <row r="33" spans="1:20" s="17" customFormat="1" ht="23.25" x14ac:dyDescent="0.5">
      <c r="A33" s="31"/>
      <c r="B33" s="32"/>
      <c r="C33" s="70" t="s">
        <v>63</v>
      </c>
      <c r="D33" s="71">
        <v>42644</v>
      </c>
      <c r="E33" s="40"/>
      <c r="F33" s="40"/>
      <c r="G33" s="40"/>
      <c r="H33" s="40"/>
      <c r="I33" s="40"/>
      <c r="J33" s="71">
        <v>42644</v>
      </c>
      <c r="K33" s="31"/>
      <c r="L33" s="35"/>
      <c r="M33" s="31"/>
      <c r="N33" s="31"/>
      <c r="O33" s="36"/>
      <c r="P33" s="36"/>
      <c r="Q33" s="36"/>
      <c r="R33" s="36"/>
      <c r="S33" s="36"/>
      <c r="T33" s="37"/>
    </row>
    <row r="34" spans="1:20" s="17" customFormat="1" ht="23.25" x14ac:dyDescent="0.5">
      <c r="A34" s="31"/>
      <c r="B34" s="32"/>
      <c r="C34" s="70" t="s">
        <v>64</v>
      </c>
      <c r="D34" s="71">
        <v>43101</v>
      </c>
      <c r="E34" s="40"/>
      <c r="F34" s="40"/>
      <c r="G34" s="40"/>
      <c r="H34" s="40"/>
      <c r="I34" s="40"/>
      <c r="J34" s="71">
        <v>43101</v>
      </c>
      <c r="K34" s="31"/>
      <c r="L34" s="35"/>
      <c r="M34" s="31"/>
      <c r="N34" s="31"/>
      <c r="O34" s="36"/>
      <c r="P34" s="36"/>
      <c r="Q34" s="36"/>
      <c r="R34" s="36"/>
      <c r="S34" s="36"/>
      <c r="T34" s="37"/>
    </row>
    <row r="35" spans="1:20" s="17" customFormat="1" ht="23.25" x14ac:dyDescent="0.5">
      <c r="A35" s="31"/>
      <c r="B35" s="32"/>
      <c r="C35" s="70" t="s">
        <v>65</v>
      </c>
      <c r="D35" s="71">
        <v>43617</v>
      </c>
      <c r="E35" s="40"/>
      <c r="F35" s="40"/>
      <c r="G35" s="40"/>
      <c r="H35" s="40"/>
      <c r="I35" s="40"/>
      <c r="J35" s="71">
        <v>43617</v>
      </c>
      <c r="K35" s="31"/>
      <c r="L35" s="35"/>
      <c r="M35" s="31"/>
      <c r="N35" s="31"/>
      <c r="O35" s="36"/>
      <c r="P35" s="36"/>
      <c r="Q35" s="36"/>
      <c r="R35" s="36"/>
      <c r="S35" s="36"/>
      <c r="T35" s="37"/>
    </row>
    <row r="36" spans="1:20" s="17" customFormat="1" ht="23.25" x14ac:dyDescent="0.5">
      <c r="A36" s="31"/>
      <c r="B36" s="32"/>
      <c r="C36" s="70" t="s">
        <v>66</v>
      </c>
      <c r="D36" s="71">
        <v>42795</v>
      </c>
      <c r="E36" s="40"/>
      <c r="F36" s="40"/>
      <c r="G36" s="40"/>
      <c r="H36" s="40"/>
      <c r="I36" s="40"/>
      <c r="J36" s="71">
        <v>42795</v>
      </c>
      <c r="K36" s="31"/>
      <c r="L36" s="35"/>
      <c r="M36" s="31"/>
      <c r="N36" s="31"/>
      <c r="O36" s="36"/>
      <c r="P36" s="36"/>
      <c r="Q36" s="36"/>
      <c r="R36" s="36"/>
      <c r="S36" s="36"/>
      <c r="T36" s="37"/>
    </row>
    <row r="37" spans="1:20" s="17" customFormat="1" ht="44.25" x14ac:dyDescent="0.5">
      <c r="A37" s="31"/>
      <c r="B37" s="32"/>
      <c r="C37" s="70" t="s">
        <v>67</v>
      </c>
      <c r="D37" s="71">
        <v>42644</v>
      </c>
      <c r="E37" s="40"/>
      <c r="F37" s="40"/>
      <c r="G37" s="40"/>
      <c r="H37" s="40"/>
      <c r="I37" s="40"/>
      <c r="J37" s="71">
        <v>42644</v>
      </c>
      <c r="K37" s="31"/>
      <c r="L37" s="35"/>
      <c r="M37" s="31"/>
      <c r="N37" s="31"/>
      <c r="O37" s="36"/>
      <c r="P37" s="36"/>
      <c r="Q37" s="36"/>
      <c r="R37" s="36"/>
      <c r="S37" s="36"/>
      <c r="T37" s="37"/>
    </row>
    <row r="38" spans="1:20" s="17" customFormat="1" ht="23.25" x14ac:dyDescent="0.5">
      <c r="A38" s="31"/>
      <c r="B38" s="32"/>
      <c r="C38" s="70" t="s">
        <v>68</v>
      </c>
      <c r="D38" s="71">
        <v>43040</v>
      </c>
      <c r="E38" s="40"/>
      <c r="F38" s="40"/>
      <c r="G38" s="40"/>
      <c r="H38" s="40"/>
      <c r="I38" s="40"/>
      <c r="J38" s="71">
        <v>43040</v>
      </c>
      <c r="K38" s="31"/>
      <c r="L38" s="35"/>
      <c r="M38" s="31"/>
      <c r="N38" s="31"/>
      <c r="O38" s="36"/>
      <c r="P38" s="36"/>
      <c r="Q38" s="36"/>
      <c r="R38" s="36"/>
      <c r="S38" s="36"/>
      <c r="T38" s="37"/>
    </row>
    <row r="39" spans="1:20" s="17" customFormat="1" ht="23.25" x14ac:dyDescent="0.5">
      <c r="A39" s="31"/>
      <c r="B39" s="32"/>
      <c r="C39" s="70" t="s">
        <v>69</v>
      </c>
      <c r="D39" s="71">
        <v>43344</v>
      </c>
      <c r="E39" s="40"/>
      <c r="F39" s="40"/>
      <c r="G39" s="40"/>
      <c r="H39" s="40"/>
      <c r="I39" s="40"/>
      <c r="J39" s="71">
        <v>43344</v>
      </c>
      <c r="K39" s="31"/>
      <c r="L39" s="35"/>
      <c r="M39" s="31"/>
      <c r="N39" s="31"/>
      <c r="O39" s="36"/>
      <c r="P39" s="36"/>
      <c r="Q39" s="36"/>
      <c r="R39" s="36"/>
      <c r="S39" s="36"/>
      <c r="T39" s="37"/>
    </row>
    <row r="40" spans="1:20" s="17" customFormat="1" ht="23.25" x14ac:dyDescent="0.5">
      <c r="A40" s="31"/>
      <c r="B40" s="32"/>
      <c r="C40" s="70" t="s">
        <v>70</v>
      </c>
      <c r="D40" s="71">
        <v>43466</v>
      </c>
      <c r="E40" s="40"/>
      <c r="F40" s="40"/>
      <c r="G40" s="40"/>
      <c r="H40" s="40"/>
      <c r="I40" s="40"/>
      <c r="J40" s="71">
        <v>43466</v>
      </c>
      <c r="K40" s="31"/>
      <c r="L40" s="35"/>
      <c r="M40" s="31"/>
      <c r="N40" s="31"/>
      <c r="O40" s="36"/>
      <c r="P40" s="36"/>
      <c r="Q40" s="36"/>
      <c r="R40" s="36"/>
      <c r="S40" s="36"/>
      <c r="T40" s="37"/>
    </row>
    <row r="41" spans="1:20" s="17" customFormat="1" ht="44.25" x14ac:dyDescent="0.5">
      <c r="A41" s="31"/>
      <c r="B41" s="32"/>
      <c r="C41" s="70" t="s">
        <v>71</v>
      </c>
      <c r="D41" s="71">
        <v>43922</v>
      </c>
      <c r="E41" s="40"/>
      <c r="F41" s="40"/>
      <c r="G41" s="40"/>
      <c r="H41" s="40"/>
      <c r="I41" s="40"/>
      <c r="J41" s="71">
        <v>43922</v>
      </c>
      <c r="K41" s="31"/>
      <c r="L41" s="35"/>
      <c r="M41" s="31"/>
      <c r="N41" s="31"/>
      <c r="O41" s="36"/>
      <c r="P41" s="36"/>
      <c r="Q41" s="36"/>
      <c r="R41" s="36"/>
      <c r="S41" s="36"/>
      <c r="T41" s="37"/>
    </row>
    <row r="42" spans="1:20" s="17" customFormat="1" ht="44.25" x14ac:dyDescent="0.5">
      <c r="A42" s="31"/>
      <c r="B42" s="32"/>
      <c r="C42" s="70" t="s">
        <v>72</v>
      </c>
      <c r="D42" s="71">
        <v>43040</v>
      </c>
      <c r="E42" s="40"/>
      <c r="F42" s="40"/>
      <c r="G42" s="40"/>
      <c r="H42" s="40"/>
      <c r="I42" s="40"/>
      <c r="J42" s="71">
        <v>43040</v>
      </c>
      <c r="K42" s="31"/>
      <c r="L42" s="35"/>
      <c r="M42" s="31"/>
      <c r="N42" s="31"/>
      <c r="O42" s="36"/>
      <c r="P42" s="36"/>
      <c r="Q42" s="36"/>
      <c r="R42" s="36"/>
      <c r="S42" s="36"/>
      <c r="T42" s="37"/>
    </row>
    <row r="43" spans="1:20" s="17" customFormat="1" ht="23.25" x14ac:dyDescent="0.5">
      <c r="A43" s="31"/>
      <c r="B43" s="32"/>
      <c r="C43" s="70" t="s">
        <v>73</v>
      </c>
      <c r="D43" s="71">
        <v>43831</v>
      </c>
      <c r="E43" s="40"/>
      <c r="F43" s="40"/>
      <c r="G43" s="40"/>
      <c r="H43" s="40"/>
      <c r="I43" s="40"/>
      <c r="J43" s="71">
        <v>43831</v>
      </c>
      <c r="K43" s="31"/>
      <c r="L43" s="35"/>
      <c r="M43" s="31"/>
      <c r="N43" s="31"/>
      <c r="O43" s="36"/>
      <c r="P43" s="36"/>
      <c r="Q43" s="36"/>
      <c r="R43" s="36"/>
      <c r="S43" s="36"/>
      <c r="T43" s="37"/>
    </row>
    <row r="44" spans="1:20" s="17" customFormat="1" ht="23.25" x14ac:dyDescent="0.5">
      <c r="A44" s="31"/>
      <c r="B44" s="32"/>
      <c r="C44" s="70" t="s">
        <v>74</v>
      </c>
      <c r="D44" s="71">
        <v>43831</v>
      </c>
      <c r="E44" s="40"/>
      <c r="F44" s="40"/>
      <c r="G44" s="40"/>
      <c r="H44" s="40"/>
      <c r="I44" s="40"/>
      <c r="J44" s="71">
        <v>43831</v>
      </c>
      <c r="K44" s="31"/>
      <c r="L44" s="35"/>
      <c r="M44" s="31"/>
      <c r="N44" s="31"/>
      <c r="O44" s="36"/>
      <c r="P44" s="36"/>
      <c r="Q44" s="36"/>
      <c r="R44" s="36"/>
      <c r="S44" s="36"/>
      <c r="T44" s="37"/>
    </row>
    <row r="45" spans="1:20" s="17" customFormat="1" ht="44.25" x14ac:dyDescent="0.5">
      <c r="A45" s="31"/>
      <c r="B45" s="32"/>
      <c r="C45" s="70" t="s">
        <v>75</v>
      </c>
      <c r="D45" s="71">
        <v>43831</v>
      </c>
      <c r="E45" s="40"/>
      <c r="F45" s="40"/>
      <c r="G45" s="40"/>
      <c r="H45" s="40"/>
      <c r="I45" s="40"/>
      <c r="J45" s="71">
        <v>43831</v>
      </c>
      <c r="K45" s="31"/>
      <c r="L45" s="35"/>
      <c r="M45" s="31"/>
      <c r="N45" s="31"/>
      <c r="O45" s="36"/>
      <c r="P45" s="36"/>
      <c r="Q45" s="36"/>
      <c r="R45" s="36"/>
      <c r="S45" s="36"/>
      <c r="T45" s="37"/>
    </row>
    <row r="46" spans="1:20" s="17" customFormat="1" ht="23.25" x14ac:dyDescent="0.5">
      <c r="A46" s="31"/>
      <c r="B46" s="32"/>
      <c r="C46" s="70" t="s">
        <v>76</v>
      </c>
      <c r="D46" s="71">
        <v>43405</v>
      </c>
      <c r="E46" s="40"/>
      <c r="F46" s="40"/>
      <c r="G46" s="40"/>
      <c r="H46" s="40"/>
      <c r="I46" s="40"/>
      <c r="J46" s="71">
        <v>43405</v>
      </c>
      <c r="K46" s="31"/>
      <c r="L46" s="35"/>
      <c r="M46" s="31"/>
      <c r="N46" s="31"/>
      <c r="O46" s="36"/>
      <c r="P46" s="36"/>
      <c r="Q46" s="36"/>
      <c r="R46" s="36"/>
      <c r="S46" s="36"/>
      <c r="T46" s="37"/>
    </row>
    <row r="47" spans="1:20" s="17" customFormat="1" ht="23.25" x14ac:dyDescent="0.5">
      <c r="A47" s="31"/>
      <c r="B47" s="32"/>
      <c r="C47" s="70" t="s">
        <v>77</v>
      </c>
      <c r="D47" s="71">
        <v>42005</v>
      </c>
      <c r="E47" s="40"/>
      <c r="F47" s="40"/>
      <c r="G47" s="40"/>
      <c r="H47" s="40"/>
      <c r="I47" s="40"/>
      <c r="J47" s="71">
        <v>42005</v>
      </c>
      <c r="K47" s="31"/>
      <c r="L47" s="35"/>
      <c r="M47" s="31"/>
      <c r="N47" s="31"/>
      <c r="O47" s="36"/>
      <c r="P47" s="36"/>
      <c r="Q47" s="36"/>
      <c r="R47" s="36"/>
      <c r="S47" s="36"/>
      <c r="T47" s="37"/>
    </row>
    <row r="48" spans="1:20" s="17" customFormat="1" ht="23.25" x14ac:dyDescent="0.5">
      <c r="A48" s="31"/>
      <c r="B48" s="32"/>
      <c r="C48" s="70" t="s">
        <v>78</v>
      </c>
      <c r="D48" s="71">
        <v>40179</v>
      </c>
      <c r="E48" s="40"/>
      <c r="F48" s="40"/>
      <c r="G48" s="40"/>
      <c r="H48" s="40"/>
      <c r="I48" s="40"/>
      <c r="J48" s="71">
        <v>40179</v>
      </c>
      <c r="K48" s="31"/>
      <c r="L48" s="35"/>
      <c r="M48" s="31"/>
      <c r="N48" s="31"/>
      <c r="O48" s="36"/>
      <c r="P48" s="36"/>
      <c r="Q48" s="36"/>
      <c r="R48" s="36"/>
      <c r="S48" s="36"/>
      <c r="T48" s="37"/>
    </row>
    <row r="49" spans="1:20" s="17" customFormat="1" ht="23.25" x14ac:dyDescent="0.5">
      <c r="A49" s="31"/>
      <c r="B49" s="32"/>
      <c r="C49" s="70" t="s">
        <v>79</v>
      </c>
      <c r="D49" s="71">
        <v>40179</v>
      </c>
      <c r="E49" s="40"/>
      <c r="F49" s="40"/>
      <c r="G49" s="40"/>
      <c r="H49" s="40"/>
      <c r="I49" s="40"/>
      <c r="J49" s="71">
        <v>40179</v>
      </c>
      <c r="K49" s="31"/>
      <c r="L49" s="35"/>
      <c r="M49" s="31"/>
      <c r="N49" s="31"/>
      <c r="O49" s="36"/>
      <c r="P49" s="36"/>
      <c r="Q49" s="36"/>
      <c r="R49" s="36"/>
      <c r="S49" s="36"/>
      <c r="T49" s="37"/>
    </row>
    <row r="50" spans="1:20" s="17" customFormat="1" ht="44.25" x14ac:dyDescent="0.5">
      <c r="A50" s="31"/>
      <c r="B50" s="32"/>
      <c r="C50" s="70" t="s">
        <v>80</v>
      </c>
      <c r="D50" s="71">
        <v>40179</v>
      </c>
      <c r="E50" s="40"/>
      <c r="F50" s="40"/>
      <c r="G50" s="40"/>
      <c r="H50" s="40"/>
      <c r="I50" s="40"/>
      <c r="J50" s="71">
        <v>40179</v>
      </c>
      <c r="K50" s="31"/>
      <c r="L50" s="35"/>
      <c r="M50" s="31"/>
      <c r="N50" s="31"/>
      <c r="O50" s="36"/>
      <c r="P50" s="36"/>
      <c r="Q50" s="36"/>
      <c r="R50" s="36"/>
      <c r="S50" s="36"/>
      <c r="T50" s="37"/>
    </row>
    <row r="51" spans="1:20" s="17" customFormat="1" ht="23.25" x14ac:dyDescent="0.5">
      <c r="A51" s="31"/>
      <c r="B51" s="32"/>
      <c r="C51" s="70" t="s">
        <v>81</v>
      </c>
      <c r="D51" s="71">
        <v>43466</v>
      </c>
      <c r="E51" s="40"/>
      <c r="F51" s="40"/>
      <c r="G51" s="40"/>
      <c r="H51" s="40"/>
      <c r="I51" s="40"/>
      <c r="J51" s="71">
        <v>43466</v>
      </c>
      <c r="K51" s="31"/>
      <c r="L51" s="35"/>
      <c r="M51" s="31"/>
      <c r="N51" s="31"/>
      <c r="O51" s="36"/>
      <c r="P51" s="36"/>
      <c r="Q51" s="36"/>
      <c r="R51" s="36"/>
      <c r="S51" s="36"/>
      <c r="T51" s="37"/>
    </row>
    <row r="52" spans="1:20" s="17" customFormat="1" ht="23.25" x14ac:dyDescent="0.5">
      <c r="A52" s="31"/>
      <c r="B52" s="32"/>
      <c r="C52" s="70" t="s">
        <v>82</v>
      </c>
      <c r="D52" s="71">
        <v>43344</v>
      </c>
      <c r="E52" s="40"/>
      <c r="F52" s="40"/>
      <c r="G52" s="40"/>
      <c r="H52" s="40"/>
      <c r="I52" s="40"/>
      <c r="J52" s="71">
        <v>43344</v>
      </c>
      <c r="K52" s="31"/>
      <c r="L52" s="35"/>
      <c r="M52" s="31"/>
      <c r="N52" s="31"/>
      <c r="O52" s="36"/>
      <c r="P52" s="36"/>
      <c r="Q52" s="36"/>
      <c r="R52" s="36"/>
      <c r="S52" s="36"/>
      <c r="T52" s="37"/>
    </row>
    <row r="53" spans="1:20" s="17" customFormat="1" ht="23.25" x14ac:dyDescent="0.5">
      <c r="A53" s="31"/>
      <c r="B53" s="32"/>
      <c r="C53" s="70" t="s">
        <v>83</v>
      </c>
      <c r="D53" s="71">
        <v>43344</v>
      </c>
      <c r="E53" s="40"/>
      <c r="F53" s="40"/>
      <c r="G53" s="40"/>
      <c r="H53" s="40"/>
      <c r="I53" s="40"/>
      <c r="J53" s="71">
        <v>43344</v>
      </c>
      <c r="K53" s="31"/>
      <c r="L53" s="35"/>
      <c r="M53" s="31"/>
      <c r="N53" s="31"/>
      <c r="O53" s="36"/>
      <c r="P53" s="36"/>
      <c r="Q53" s="36"/>
      <c r="R53" s="36"/>
      <c r="S53" s="36"/>
      <c r="T53" s="37"/>
    </row>
    <row r="54" spans="1:20" s="17" customFormat="1" ht="23.25" x14ac:dyDescent="0.5">
      <c r="A54" s="31"/>
      <c r="B54" s="32"/>
      <c r="C54" s="70" t="s">
        <v>84</v>
      </c>
      <c r="D54" s="71">
        <v>42644</v>
      </c>
      <c r="E54" s="40"/>
      <c r="F54" s="40"/>
      <c r="G54" s="40"/>
      <c r="H54" s="40"/>
      <c r="I54" s="40"/>
      <c r="J54" s="71">
        <v>42644</v>
      </c>
      <c r="K54" s="31"/>
      <c r="L54" s="35"/>
      <c r="M54" s="31"/>
      <c r="N54" s="31"/>
      <c r="O54" s="36"/>
      <c r="P54" s="36"/>
      <c r="Q54" s="36"/>
      <c r="R54" s="36"/>
      <c r="S54" s="36"/>
      <c r="T54" s="37"/>
    </row>
    <row r="55" spans="1:20" s="17" customFormat="1" ht="23.25" x14ac:dyDescent="0.5">
      <c r="A55" s="31"/>
      <c r="B55" s="32"/>
      <c r="C55" s="70" t="s">
        <v>85</v>
      </c>
      <c r="D55" s="71">
        <v>42005</v>
      </c>
      <c r="E55" s="40"/>
      <c r="F55" s="40"/>
      <c r="G55" s="40"/>
      <c r="H55" s="40"/>
      <c r="I55" s="40"/>
      <c r="J55" s="71">
        <v>42005</v>
      </c>
      <c r="K55" s="31"/>
      <c r="L55" s="35"/>
      <c r="M55" s="31"/>
      <c r="N55" s="31"/>
      <c r="O55" s="36"/>
      <c r="P55" s="36"/>
      <c r="Q55" s="36"/>
      <c r="R55" s="36"/>
      <c r="S55" s="36"/>
      <c r="T55" s="37"/>
    </row>
    <row r="56" spans="1:20" s="17" customFormat="1" ht="23.25" x14ac:dyDescent="0.5">
      <c r="A56" s="31"/>
      <c r="B56" s="32"/>
      <c r="C56" s="31"/>
      <c r="D56" s="33"/>
      <c r="E56" s="31"/>
      <c r="F56" s="31"/>
      <c r="G56" s="31"/>
      <c r="H56" s="31"/>
      <c r="I56" s="31"/>
      <c r="J56" s="34"/>
      <c r="K56" s="31"/>
      <c r="L56" s="35"/>
      <c r="M56" s="31"/>
      <c r="N56" s="31"/>
      <c r="O56" s="36"/>
      <c r="P56" s="36"/>
      <c r="Q56" s="36"/>
      <c r="R56" s="36"/>
      <c r="S56" s="36"/>
      <c r="T56" s="37"/>
    </row>
    <row r="57" spans="1:20" s="17" customFormat="1" ht="23.25" x14ac:dyDescent="0.5">
      <c r="A57" s="31"/>
      <c r="B57" s="32"/>
      <c r="C57" s="31"/>
      <c r="D57" s="33"/>
      <c r="E57" s="31"/>
      <c r="F57" s="31"/>
      <c r="G57" s="31"/>
      <c r="H57" s="31"/>
      <c r="I57" s="31"/>
      <c r="J57" s="34"/>
      <c r="K57" s="31"/>
      <c r="L57" s="35"/>
      <c r="M57" s="31"/>
      <c r="N57" s="31"/>
      <c r="O57" s="36"/>
      <c r="P57" s="36"/>
      <c r="Q57" s="36"/>
      <c r="R57" s="36"/>
      <c r="S57" s="36"/>
      <c r="T57" s="37"/>
    </row>
    <row r="58" spans="1:20" s="17" customFormat="1" ht="23.25" x14ac:dyDescent="0.5">
      <c r="A58" s="31"/>
      <c r="B58" s="32"/>
      <c r="C58" s="31"/>
      <c r="D58" s="33"/>
      <c r="E58" s="31"/>
      <c r="F58" s="31"/>
      <c r="G58" s="31"/>
      <c r="H58" s="31"/>
      <c r="I58" s="31"/>
      <c r="J58" s="34"/>
      <c r="K58" s="31"/>
      <c r="L58" s="35"/>
      <c r="M58" s="31"/>
      <c r="N58" s="31"/>
      <c r="O58" s="36"/>
      <c r="P58" s="36"/>
      <c r="Q58" s="36"/>
      <c r="R58" s="36"/>
      <c r="S58" s="36"/>
      <c r="T58" s="37"/>
    </row>
    <row r="59" spans="1:20" s="17" customFormat="1" ht="23.25" x14ac:dyDescent="0.5">
      <c r="A59" s="31"/>
      <c r="B59" s="32"/>
      <c r="C59" s="31"/>
      <c r="D59" s="33"/>
      <c r="E59" s="31"/>
      <c r="F59" s="31"/>
      <c r="G59" s="31"/>
      <c r="H59" s="31"/>
      <c r="I59" s="31"/>
      <c r="J59" s="34"/>
      <c r="K59" s="31"/>
      <c r="L59" s="35"/>
      <c r="M59" s="31"/>
      <c r="N59" s="31"/>
      <c r="O59" s="36"/>
      <c r="P59" s="36"/>
      <c r="Q59" s="36"/>
      <c r="R59" s="36"/>
      <c r="S59" s="36"/>
      <c r="T59" s="37"/>
    </row>
    <row r="60" spans="1:20" s="17" customFormat="1" ht="23.25" x14ac:dyDescent="0.5">
      <c r="A60" s="31"/>
      <c r="B60" s="32"/>
      <c r="C60" s="31"/>
      <c r="D60" s="33"/>
      <c r="E60" s="31"/>
      <c r="F60" s="31"/>
      <c r="G60" s="31"/>
      <c r="H60" s="31"/>
      <c r="I60" s="31"/>
      <c r="J60" s="34"/>
      <c r="K60" s="31"/>
      <c r="L60" s="35"/>
      <c r="M60" s="31"/>
      <c r="N60" s="31"/>
      <c r="O60" s="36"/>
      <c r="P60" s="36"/>
      <c r="Q60" s="36"/>
      <c r="R60" s="36"/>
      <c r="S60" s="36"/>
      <c r="T60" s="37"/>
    </row>
    <row r="61" spans="1:20" s="17" customFormat="1" ht="23.25" x14ac:dyDescent="0.5">
      <c r="A61" s="31"/>
      <c r="B61" s="32"/>
      <c r="C61" s="31"/>
      <c r="D61" s="33"/>
      <c r="E61" s="31"/>
      <c r="F61" s="31"/>
      <c r="G61" s="31"/>
      <c r="H61" s="31"/>
      <c r="I61" s="31"/>
      <c r="J61" s="34"/>
      <c r="K61" s="31"/>
      <c r="L61" s="35"/>
      <c r="M61" s="31"/>
      <c r="N61" s="31"/>
      <c r="O61" s="36"/>
      <c r="P61" s="36"/>
      <c r="Q61" s="36"/>
      <c r="R61" s="36"/>
      <c r="S61" s="36"/>
      <c r="T61" s="37"/>
    </row>
    <row r="62" spans="1:20" s="17" customFormat="1" ht="23.25" x14ac:dyDescent="0.5">
      <c r="A62" s="31"/>
      <c r="B62" s="32"/>
      <c r="C62" s="31"/>
      <c r="D62" s="33"/>
      <c r="E62" s="31"/>
      <c r="F62" s="31"/>
      <c r="G62" s="31"/>
      <c r="H62" s="31"/>
      <c r="I62" s="31"/>
      <c r="J62" s="34"/>
      <c r="K62" s="31"/>
      <c r="L62" s="35"/>
      <c r="M62" s="31"/>
      <c r="N62" s="31"/>
      <c r="O62" s="36"/>
      <c r="P62" s="36"/>
      <c r="Q62" s="36"/>
      <c r="R62" s="36"/>
      <c r="S62" s="36"/>
      <c r="T62" s="37"/>
    </row>
    <row r="63" spans="1:20" s="17" customFormat="1" ht="23.25" x14ac:dyDescent="0.5">
      <c r="A63" s="31"/>
      <c r="B63" s="32"/>
      <c r="C63" s="31"/>
      <c r="D63" s="33"/>
      <c r="E63" s="31"/>
      <c r="F63" s="31"/>
      <c r="G63" s="31"/>
      <c r="H63" s="31"/>
      <c r="I63" s="31"/>
      <c r="J63" s="34"/>
      <c r="K63" s="31"/>
      <c r="L63" s="35"/>
      <c r="M63" s="31"/>
      <c r="N63" s="31"/>
      <c r="O63" s="36"/>
      <c r="P63" s="36"/>
      <c r="Q63" s="36"/>
      <c r="R63" s="36"/>
      <c r="S63" s="36"/>
      <c r="T63" s="37"/>
    </row>
    <row r="64" spans="1:20" s="17" customFormat="1" ht="23.25" x14ac:dyDescent="0.5">
      <c r="A64" s="31"/>
      <c r="B64" s="32"/>
      <c r="C64" s="31"/>
      <c r="D64" s="33"/>
      <c r="E64" s="31"/>
      <c r="F64" s="31"/>
      <c r="G64" s="31"/>
      <c r="H64" s="31"/>
      <c r="I64" s="31"/>
      <c r="J64" s="34"/>
      <c r="K64" s="31"/>
      <c r="L64" s="35"/>
      <c r="M64" s="31"/>
      <c r="N64" s="31"/>
      <c r="O64" s="36"/>
      <c r="P64" s="36"/>
      <c r="Q64" s="36"/>
      <c r="R64" s="36"/>
      <c r="S64" s="36"/>
      <c r="T64" s="37"/>
    </row>
    <row r="65" spans="1:20" s="17" customFormat="1" ht="23.25" x14ac:dyDescent="0.5">
      <c r="A65" s="31"/>
      <c r="B65" s="32"/>
      <c r="C65" s="31"/>
      <c r="D65" s="33"/>
      <c r="E65" s="31"/>
      <c r="F65" s="31"/>
      <c r="G65" s="31"/>
      <c r="H65" s="31"/>
      <c r="I65" s="31"/>
      <c r="J65" s="34"/>
      <c r="K65" s="31"/>
      <c r="L65" s="35"/>
      <c r="M65" s="31"/>
      <c r="N65" s="31"/>
      <c r="O65" s="36"/>
      <c r="P65" s="36"/>
      <c r="Q65" s="36"/>
      <c r="R65" s="36"/>
      <c r="S65" s="36"/>
      <c r="T65" s="37"/>
    </row>
    <row r="66" spans="1:20" s="17" customFormat="1" ht="23.25" x14ac:dyDescent="0.5">
      <c r="A66" s="31"/>
      <c r="B66" s="32"/>
      <c r="C66" s="31"/>
      <c r="D66" s="33"/>
      <c r="E66" s="31"/>
      <c r="F66" s="31"/>
      <c r="G66" s="31"/>
      <c r="H66" s="31"/>
      <c r="I66" s="31"/>
      <c r="J66" s="34"/>
      <c r="K66" s="31"/>
      <c r="L66" s="35"/>
      <c r="M66" s="31"/>
      <c r="N66" s="31"/>
      <c r="O66" s="36"/>
      <c r="P66" s="36"/>
      <c r="Q66" s="36"/>
      <c r="R66" s="36"/>
      <c r="S66" s="36"/>
      <c r="T66" s="37"/>
    </row>
    <row r="67" spans="1:20" s="17" customFormat="1" ht="23.25" x14ac:dyDescent="0.5">
      <c r="A67" s="31"/>
      <c r="B67" s="32"/>
      <c r="C67" s="31"/>
      <c r="D67" s="33"/>
      <c r="E67" s="31"/>
      <c r="F67" s="31"/>
      <c r="G67" s="31"/>
      <c r="H67" s="31"/>
      <c r="I67" s="31"/>
      <c r="J67" s="34"/>
      <c r="K67" s="31"/>
      <c r="L67" s="35"/>
      <c r="M67" s="31"/>
      <c r="N67" s="31"/>
      <c r="O67" s="36"/>
      <c r="P67" s="36"/>
      <c r="Q67" s="36"/>
      <c r="R67" s="36"/>
      <c r="S67" s="36"/>
      <c r="T67" s="37"/>
    </row>
    <row r="68" spans="1:20" s="17" customFormat="1" ht="23.25" x14ac:dyDescent="0.5">
      <c r="A68" s="31"/>
      <c r="B68" s="32"/>
      <c r="C68" s="31"/>
      <c r="D68" s="33"/>
      <c r="E68" s="31"/>
      <c r="F68" s="31"/>
      <c r="G68" s="31"/>
      <c r="H68" s="31"/>
      <c r="I68" s="31"/>
      <c r="J68" s="34"/>
      <c r="K68" s="31"/>
      <c r="L68" s="35"/>
      <c r="M68" s="31"/>
      <c r="N68" s="31"/>
      <c r="O68" s="36"/>
      <c r="P68" s="36"/>
      <c r="Q68" s="36"/>
      <c r="R68" s="36"/>
      <c r="S68" s="36"/>
      <c r="T68" s="37"/>
    </row>
    <row r="69" spans="1:20" s="17" customFormat="1" ht="23.25" x14ac:dyDescent="0.5">
      <c r="A69" s="31"/>
      <c r="B69" s="32"/>
      <c r="C69" s="31"/>
      <c r="D69" s="33"/>
      <c r="E69" s="31"/>
      <c r="F69" s="31"/>
      <c r="G69" s="31"/>
      <c r="H69" s="31"/>
      <c r="I69" s="31"/>
      <c r="J69" s="34"/>
      <c r="K69" s="31"/>
      <c r="L69" s="35"/>
      <c r="M69" s="31"/>
      <c r="N69" s="31"/>
      <c r="O69" s="36"/>
      <c r="P69" s="36"/>
      <c r="Q69" s="36"/>
      <c r="R69" s="36"/>
      <c r="S69" s="36"/>
      <c r="T69" s="37"/>
    </row>
    <row r="70" spans="1:20" s="17" customFormat="1" ht="23.25" x14ac:dyDescent="0.5">
      <c r="A70" s="31"/>
      <c r="B70" s="32"/>
      <c r="C70" s="31"/>
      <c r="D70" s="33"/>
      <c r="E70" s="31"/>
      <c r="F70" s="31"/>
      <c r="G70" s="31"/>
      <c r="H70" s="31"/>
      <c r="I70" s="31"/>
      <c r="J70" s="34"/>
      <c r="K70" s="31"/>
      <c r="L70" s="35"/>
      <c r="M70" s="31"/>
      <c r="N70" s="31"/>
      <c r="O70" s="36"/>
      <c r="P70" s="36"/>
      <c r="Q70" s="36"/>
      <c r="R70" s="36"/>
      <c r="S70" s="36"/>
      <c r="T70" s="37"/>
    </row>
    <row r="71" spans="1:20" s="17" customFormat="1" ht="23.25" x14ac:dyDescent="0.5">
      <c r="A71" s="31"/>
      <c r="B71" s="32"/>
      <c r="C71" s="31"/>
      <c r="D71" s="33"/>
      <c r="E71" s="31"/>
      <c r="F71" s="31"/>
      <c r="G71" s="31"/>
      <c r="H71" s="31"/>
      <c r="I71" s="31"/>
      <c r="J71" s="34"/>
      <c r="K71" s="31"/>
      <c r="L71" s="35"/>
      <c r="M71" s="31"/>
      <c r="N71" s="31"/>
      <c r="O71" s="36"/>
      <c r="P71" s="36"/>
      <c r="Q71" s="36"/>
      <c r="R71" s="36"/>
      <c r="S71" s="36"/>
      <c r="T71" s="37"/>
    </row>
    <row r="72" spans="1:20" s="17" customFormat="1" ht="23.25" x14ac:dyDescent="0.5">
      <c r="A72" s="31"/>
      <c r="B72" s="32"/>
      <c r="C72" s="31"/>
      <c r="D72" s="33"/>
      <c r="E72" s="31"/>
      <c r="F72" s="31"/>
      <c r="G72" s="31"/>
      <c r="H72" s="31"/>
      <c r="I72" s="31"/>
      <c r="J72" s="34"/>
      <c r="K72" s="31"/>
      <c r="L72" s="35"/>
      <c r="M72" s="31"/>
      <c r="N72" s="31"/>
      <c r="O72" s="36"/>
      <c r="P72" s="36"/>
      <c r="Q72" s="36"/>
      <c r="R72" s="36"/>
      <c r="S72" s="36"/>
      <c r="T72" s="37"/>
    </row>
    <row r="73" spans="1:20" s="17" customFormat="1" ht="23.25" x14ac:dyDescent="0.5">
      <c r="A73" s="31"/>
      <c r="B73" s="32"/>
      <c r="C73" s="31"/>
      <c r="D73" s="33"/>
      <c r="E73" s="31"/>
      <c r="F73" s="31"/>
      <c r="G73" s="31"/>
      <c r="H73" s="31"/>
      <c r="I73" s="31"/>
      <c r="J73" s="34"/>
      <c r="K73" s="31"/>
      <c r="L73" s="35"/>
      <c r="M73" s="31"/>
      <c r="N73" s="31"/>
      <c r="O73" s="36"/>
      <c r="P73" s="36"/>
      <c r="Q73" s="36"/>
      <c r="R73" s="36"/>
      <c r="S73" s="36"/>
      <c r="T73" s="37"/>
    </row>
    <row r="74" spans="1:20" s="17" customFormat="1" ht="23.25" x14ac:dyDescent="0.5">
      <c r="A74" s="31"/>
      <c r="B74" s="32"/>
      <c r="C74" s="31"/>
      <c r="D74" s="33"/>
      <c r="E74" s="31"/>
      <c r="F74" s="31"/>
      <c r="G74" s="31"/>
      <c r="H74" s="31"/>
      <c r="I74" s="31"/>
      <c r="J74" s="34"/>
      <c r="K74" s="31"/>
      <c r="L74" s="35"/>
      <c r="M74" s="31"/>
      <c r="N74" s="31"/>
      <c r="O74" s="36"/>
      <c r="P74" s="36"/>
      <c r="Q74" s="36"/>
      <c r="R74" s="36"/>
      <c r="S74" s="36"/>
      <c r="T74" s="37"/>
    </row>
    <row r="75" spans="1:20" s="17" customFormat="1" ht="23.25" x14ac:dyDescent="0.5">
      <c r="A75" s="31"/>
      <c r="B75" s="32"/>
      <c r="C75" s="31"/>
      <c r="D75" s="33"/>
      <c r="E75" s="31"/>
      <c r="F75" s="31"/>
      <c r="G75" s="31"/>
      <c r="H75" s="31"/>
      <c r="I75" s="31"/>
      <c r="J75" s="34"/>
      <c r="K75" s="31"/>
      <c r="L75" s="35"/>
      <c r="M75" s="31"/>
      <c r="N75" s="31"/>
      <c r="O75" s="36"/>
      <c r="P75" s="36"/>
      <c r="Q75" s="36"/>
      <c r="R75" s="36"/>
      <c r="S75" s="36"/>
      <c r="T75" s="37"/>
    </row>
    <row r="76" spans="1:20" s="17" customFormat="1" ht="23.25" x14ac:dyDescent="0.5">
      <c r="A76" s="31"/>
      <c r="B76" s="32"/>
      <c r="C76" s="31"/>
      <c r="D76" s="33"/>
      <c r="E76" s="31"/>
      <c r="F76" s="31"/>
      <c r="G76" s="31"/>
      <c r="H76" s="31"/>
      <c r="I76" s="31"/>
      <c r="J76" s="34"/>
      <c r="K76" s="31"/>
      <c r="L76" s="35"/>
      <c r="M76" s="31"/>
      <c r="N76" s="31"/>
      <c r="O76" s="36"/>
      <c r="P76" s="36"/>
      <c r="Q76" s="36"/>
      <c r="R76" s="36"/>
      <c r="S76" s="36"/>
      <c r="T76" s="37"/>
    </row>
    <row r="77" spans="1:20" s="17" customFormat="1" ht="23.25" x14ac:dyDescent="0.5">
      <c r="A77" s="31"/>
      <c r="B77" s="32"/>
      <c r="C77" s="31"/>
      <c r="D77" s="33"/>
      <c r="E77" s="31"/>
      <c r="F77" s="31"/>
      <c r="G77" s="31"/>
      <c r="H77" s="31"/>
      <c r="I77" s="31"/>
      <c r="J77" s="34"/>
      <c r="K77" s="31"/>
      <c r="L77" s="35"/>
      <c r="M77" s="31"/>
      <c r="N77" s="31"/>
      <c r="O77" s="36"/>
      <c r="P77" s="36"/>
      <c r="Q77" s="36"/>
      <c r="R77" s="36"/>
      <c r="S77" s="36"/>
      <c r="T77" s="37"/>
    </row>
    <row r="78" spans="1:20" s="17" customFormat="1" ht="23.25" x14ac:dyDescent="0.5">
      <c r="A78" s="31"/>
      <c r="B78" s="32"/>
      <c r="C78" s="31"/>
      <c r="D78" s="33"/>
      <c r="E78" s="31"/>
      <c r="F78" s="31"/>
      <c r="G78" s="31"/>
      <c r="H78" s="31"/>
      <c r="I78" s="31"/>
      <c r="J78" s="34"/>
      <c r="K78" s="31"/>
      <c r="L78" s="35"/>
      <c r="M78" s="31"/>
      <c r="N78" s="31"/>
      <c r="O78" s="36"/>
      <c r="P78" s="36"/>
      <c r="Q78" s="36"/>
      <c r="R78" s="36"/>
      <c r="S78" s="36"/>
      <c r="T78" s="37"/>
    </row>
    <row r="79" spans="1:20" s="17" customFormat="1" ht="23.25" x14ac:dyDescent="0.5">
      <c r="A79" s="31"/>
      <c r="B79" s="32"/>
      <c r="C79" s="31"/>
      <c r="D79" s="33"/>
      <c r="E79" s="31"/>
      <c r="F79" s="31"/>
      <c r="G79" s="31"/>
      <c r="H79" s="31"/>
      <c r="I79" s="31"/>
      <c r="J79" s="34"/>
      <c r="K79" s="31"/>
      <c r="L79" s="35"/>
      <c r="M79" s="31"/>
      <c r="N79" s="31"/>
      <c r="O79" s="36"/>
      <c r="P79" s="36"/>
      <c r="Q79" s="36"/>
      <c r="R79" s="36"/>
      <c r="S79" s="36"/>
      <c r="T79" s="37"/>
    </row>
    <row r="80" spans="1:20" s="17" customFormat="1" ht="23.25" x14ac:dyDescent="0.5">
      <c r="A80" s="31"/>
      <c r="B80" s="32"/>
      <c r="C80" s="31"/>
      <c r="D80" s="33"/>
      <c r="E80" s="31"/>
      <c r="F80" s="31"/>
      <c r="G80" s="31"/>
      <c r="H80" s="31"/>
      <c r="I80" s="31"/>
      <c r="J80" s="34"/>
      <c r="K80" s="31"/>
      <c r="L80" s="35"/>
      <c r="M80" s="31"/>
      <c r="N80" s="31"/>
      <c r="O80" s="36"/>
      <c r="P80" s="36"/>
      <c r="Q80" s="36"/>
      <c r="R80" s="36"/>
      <c r="S80" s="36"/>
      <c r="T80" s="37"/>
    </row>
    <row r="81" spans="1:20" s="17" customFormat="1" ht="23.25" x14ac:dyDescent="0.5">
      <c r="A81" s="31"/>
      <c r="B81" s="32"/>
      <c r="C81" s="31"/>
      <c r="D81" s="33"/>
      <c r="E81" s="31"/>
      <c r="F81" s="31"/>
      <c r="G81" s="31"/>
      <c r="H81" s="31"/>
      <c r="I81" s="31"/>
      <c r="J81" s="34"/>
      <c r="K81" s="31"/>
      <c r="L81" s="35"/>
      <c r="M81" s="31"/>
      <c r="N81" s="31"/>
      <c r="O81" s="36"/>
      <c r="P81" s="36"/>
      <c r="Q81" s="36"/>
      <c r="R81" s="36"/>
      <c r="S81" s="36"/>
      <c r="T81" s="37"/>
    </row>
    <row r="82" spans="1:20" s="17" customFormat="1" ht="23.25" x14ac:dyDescent="0.5">
      <c r="A82" s="31"/>
      <c r="B82" s="32"/>
      <c r="C82" s="31"/>
      <c r="D82" s="33"/>
      <c r="E82" s="31"/>
      <c r="F82" s="31"/>
      <c r="G82" s="31"/>
      <c r="H82" s="31"/>
      <c r="I82" s="31"/>
      <c r="J82" s="34"/>
      <c r="K82" s="31"/>
      <c r="L82" s="35"/>
      <c r="M82" s="31"/>
      <c r="N82" s="31"/>
      <c r="O82" s="36"/>
      <c r="P82" s="36"/>
      <c r="Q82" s="36"/>
      <c r="R82" s="36"/>
      <c r="S82" s="36"/>
      <c r="T82" s="37"/>
    </row>
    <row r="83" spans="1:20" s="17" customFormat="1" ht="23.25" x14ac:dyDescent="0.5">
      <c r="A83" s="31"/>
      <c r="B83" s="32"/>
      <c r="C83" s="31"/>
      <c r="D83" s="33"/>
      <c r="E83" s="31"/>
      <c r="F83" s="31"/>
      <c r="G83" s="31"/>
      <c r="H83" s="31"/>
      <c r="I83" s="31"/>
      <c r="J83" s="34"/>
      <c r="K83" s="31"/>
      <c r="L83" s="35"/>
      <c r="M83" s="31"/>
      <c r="N83" s="31"/>
      <c r="O83" s="36"/>
      <c r="P83" s="36"/>
      <c r="Q83" s="36"/>
      <c r="R83" s="36"/>
      <c r="S83" s="36"/>
      <c r="T83" s="37"/>
    </row>
    <row r="84" spans="1:20" s="17" customFormat="1" ht="23.25" x14ac:dyDescent="0.5">
      <c r="A84" s="31"/>
      <c r="B84" s="32"/>
      <c r="C84" s="31"/>
      <c r="D84" s="33"/>
      <c r="E84" s="31"/>
      <c r="F84" s="31"/>
      <c r="G84" s="31"/>
      <c r="H84" s="31"/>
      <c r="I84" s="31"/>
      <c r="J84" s="34"/>
      <c r="K84" s="31"/>
      <c r="L84" s="35"/>
      <c r="M84" s="31"/>
      <c r="N84" s="31"/>
      <c r="O84" s="36"/>
      <c r="P84" s="36"/>
      <c r="Q84" s="36"/>
      <c r="R84" s="36"/>
      <c r="S84" s="36"/>
      <c r="T84" s="37"/>
    </row>
    <row r="85" spans="1:20" s="17" customFormat="1" ht="23.25" x14ac:dyDescent="0.5">
      <c r="A85" s="31"/>
      <c r="B85" s="32"/>
      <c r="C85" s="31"/>
      <c r="D85" s="33"/>
      <c r="E85" s="31"/>
      <c r="F85" s="31"/>
      <c r="G85" s="31"/>
      <c r="H85" s="31"/>
      <c r="I85" s="31"/>
      <c r="J85" s="34"/>
      <c r="K85" s="31"/>
      <c r="L85" s="35"/>
      <c r="M85" s="31"/>
      <c r="N85" s="31"/>
      <c r="O85" s="36"/>
      <c r="P85" s="36"/>
      <c r="Q85" s="36"/>
      <c r="R85" s="36"/>
      <c r="S85" s="36"/>
      <c r="T85" s="37"/>
    </row>
    <row r="86" spans="1:20" s="17" customFormat="1" ht="23.25" x14ac:dyDescent="0.5">
      <c r="A86" s="31"/>
      <c r="B86" s="32"/>
      <c r="C86" s="31"/>
      <c r="D86" s="33"/>
      <c r="E86" s="31"/>
      <c r="F86" s="31"/>
      <c r="G86" s="31"/>
      <c r="H86" s="31"/>
      <c r="I86" s="31"/>
      <c r="J86" s="34"/>
      <c r="K86" s="31"/>
      <c r="L86" s="35"/>
      <c r="M86" s="31"/>
      <c r="N86" s="31"/>
      <c r="O86" s="36"/>
      <c r="P86" s="36"/>
      <c r="Q86" s="36"/>
      <c r="R86" s="36"/>
      <c r="S86" s="36"/>
      <c r="T86" s="37"/>
    </row>
    <row r="87" spans="1:20" s="17" customFormat="1" ht="23.25" x14ac:dyDescent="0.5">
      <c r="A87" s="31"/>
      <c r="B87" s="32"/>
      <c r="C87" s="31"/>
      <c r="D87" s="33"/>
      <c r="E87" s="31"/>
      <c r="F87" s="31"/>
      <c r="G87" s="31"/>
      <c r="H87" s="31"/>
      <c r="I87" s="31"/>
      <c r="J87" s="34"/>
      <c r="K87" s="31"/>
      <c r="L87" s="35"/>
      <c r="M87" s="31"/>
      <c r="N87" s="31"/>
      <c r="O87" s="36"/>
      <c r="P87" s="36"/>
      <c r="Q87" s="36"/>
      <c r="R87" s="36"/>
      <c r="S87" s="36"/>
      <c r="T87" s="37"/>
    </row>
    <row r="88" spans="1:20" s="17" customFormat="1" ht="23.25" x14ac:dyDescent="0.5">
      <c r="A88" s="31"/>
      <c r="B88" s="32"/>
      <c r="C88" s="31"/>
      <c r="D88" s="33"/>
      <c r="E88" s="31"/>
      <c r="F88" s="31"/>
      <c r="G88" s="31"/>
      <c r="H88" s="31"/>
      <c r="I88" s="31"/>
      <c r="J88" s="34"/>
      <c r="K88" s="31"/>
      <c r="L88" s="35"/>
      <c r="M88" s="31"/>
      <c r="N88" s="31"/>
      <c r="O88" s="36"/>
      <c r="P88" s="36"/>
      <c r="Q88" s="36"/>
      <c r="R88" s="36"/>
      <c r="S88" s="36"/>
      <c r="T88" s="37"/>
    </row>
    <row r="89" spans="1:20" s="17" customFormat="1" ht="23.25" x14ac:dyDescent="0.5">
      <c r="A89" s="31"/>
      <c r="B89" s="32"/>
      <c r="C89" s="31"/>
      <c r="D89" s="33"/>
      <c r="E89" s="31"/>
      <c r="F89" s="31"/>
      <c r="G89" s="31"/>
      <c r="H89" s="31"/>
      <c r="I89" s="31"/>
      <c r="J89" s="34"/>
      <c r="K89" s="31"/>
      <c r="L89" s="35"/>
      <c r="M89" s="31"/>
      <c r="N89" s="31"/>
      <c r="O89" s="36"/>
      <c r="P89" s="36"/>
      <c r="Q89" s="36"/>
      <c r="R89" s="36"/>
      <c r="S89" s="36"/>
      <c r="T89" s="37"/>
    </row>
    <row r="90" spans="1:20" s="17" customFormat="1" ht="23.25" x14ac:dyDescent="0.5">
      <c r="A90" s="31"/>
      <c r="B90" s="32"/>
      <c r="C90" s="31"/>
      <c r="D90" s="33"/>
      <c r="E90" s="31"/>
      <c r="F90" s="31"/>
      <c r="G90" s="31"/>
      <c r="H90" s="31"/>
      <c r="I90" s="31"/>
      <c r="J90" s="34"/>
      <c r="K90" s="31"/>
      <c r="L90" s="35"/>
      <c r="M90" s="31"/>
      <c r="N90" s="31"/>
      <c r="O90" s="36"/>
      <c r="P90" s="36"/>
      <c r="Q90" s="36"/>
      <c r="R90" s="36"/>
      <c r="S90" s="36"/>
      <c r="T90" s="37"/>
    </row>
    <row r="91" spans="1:20" s="17" customFormat="1" ht="23.25" x14ac:dyDescent="0.5">
      <c r="A91" s="31"/>
      <c r="B91" s="32"/>
      <c r="C91" s="31"/>
      <c r="D91" s="33"/>
      <c r="E91" s="31"/>
      <c r="F91" s="31"/>
      <c r="G91" s="31"/>
      <c r="H91" s="31"/>
      <c r="I91" s="31"/>
      <c r="J91" s="34"/>
      <c r="K91" s="31"/>
      <c r="L91" s="35"/>
      <c r="M91" s="31"/>
      <c r="N91" s="31"/>
      <c r="O91" s="36"/>
      <c r="P91" s="36"/>
      <c r="Q91" s="36"/>
      <c r="R91" s="36"/>
      <c r="S91" s="36"/>
      <c r="T91" s="37"/>
    </row>
    <row r="92" spans="1:20" s="17" customFormat="1" ht="23.25" x14ac:dyDescent="0.5">
      <c r="A92" s="31"/>
      <c r="B92" s="32"/>
      <c r="C92" s="31"/>
      <c r="D92" s="33"/>
      <c r="E92" s="31"/>
      <c r="F92" s="31"/>
      <c r="G92" s="31"/>
      <c r="H92" s="31"/>
      <c r="I92" s="31"/>
      <c r="J92" s="34"/>
      <c r="K92" s="31"/>
      <c r="L92" s="35"/>
      <c r="M92" s="31"/>
      <c r="N92" s="31"/>
      <c r="O92" s="36"/>
      <c r="P92" s="36"/>
      <c r="Q92" s="36"/>
      <c r="R92" s="36"/>
      <c r="S92" s="36"/>
      <c r="T92" s="37"/>
    </row>
    <row r="93" spans="1:20" s="17" customFormat="1" ht="23.25" x14ac:dyDescent="0.5">
      <c r="A93" s="31"/>
      <c r="B93" s="32"/>
      <c r="C93" s="31"/>
      <c r="D93" s="33"/>
      <c r="E93" s="31"/>
      <c r="F93" s="31"/>
      <c r="G93" s="31"/>
      <c r="H93" s="31"/>
      <c r="I93" s="31"/>
      <c r="J93" s="34"/>
      <c r="K93" s="31"/>
      <c r="L93" s="35"/>
      <c r="M93" s="31"/>
      <c r="N93" s="31"/>
      <c r="O93" s="36"/>
      <c r="P93" s="36"/>
      <c r="Q93" s="36"/>
      <c r="R93" s="36"/>
      <c r="S93" s="36"/>
      <c r="T93" s="37"/>
    </row>
    <row r="94" spans="1:20" s="17" customFormat="1" ht="23.25" x14ac:dyDescent="0.5">
      <c r="A94" s="31"/>
      <c r="B94" s="32"/>
      <c r="C94" s="31"/>
      <c r="D94" s="33"/>
      <c r="E94" s="31"/>
      <c r="F94" s="31"/>
      <c r="G94" s="31"/>
      <c r="H94" s="31"/>
      <c r="I94" s="31"/>
      <c r="J94" s="34"/>
      <c r="K94" s="31"/>
      <c r="L94" s="35"/>
      <c r="M94" s="31"/>
      <c r="N94" s="31"/>
      <c r="O94" s="36"/>
      <c r="P94" s="36"/>
      <c r="Q94" s="36"/>
      <c r="R94" s="36"/>
      <c r="S94" s="36"/>
      <c r="T94" s="37"/>
    </row>
    <row r="95" spans="1:20" s="17" customFormat="1" ht="23.25" x14ac:dyDescent="0.5">
      <c r="A95" s="31"/>
      <c r="B95" s="32"/>
      <c r="C95" s="31"/>
      <c r="D95" s="33"/>
      <c r="E95" s="31"/>
      <c r="F95" s="31"/>
      <c r="G95" s="31"/>
      <c r="H95" s="31"/>
      <c r="I95" s="31"/>
      <c r="J95" s="34"/>
      <c r="K95" s="31"/>
      <c r="L95" s="35"/>
      <c r="M95" s="31"/>
      <c r="N95" s="31"/>
      <c r="O95" s="36"/>
      <c r="P95" s="36"/>
      <c r="Q95" s="36"/>
      <c r="R95" s="36"/>
      <c r="S95" s="36"/>
      <c r="T95" s="37"/>
    </row>
    <row r="96" spans="1:20" s="17" customFormat="1" ht="23.25" x14ac:dyDescent="0.5">
      <c r="A96" s="31"/>
      <c r="B96" s="32"/>
      <c r="C96" s="31"/>
      <c r="D96" s="33"/>
      <c r="E96" s="31"/>
      <c r="F96" s="31"/>
      <c r="G96" s="31"/>
      <c r="H96" s="31"/>
      <c r="I96" s="31"/>
      <c r="J96" s="34"/>
      <c r="K96" s="31"/>
      <c r="L96" s="35"/>
      <c r="M96" s="31"/>
      <c r="N96" s="31"/>
      <c r="O96" s="36"/>
      <c r="P96" s="36"/>
      <c r="Q96" s="36"/>
      <c r="R96" s="36"/>
      <c r="S96" s="36"/>
      <c r="T96" s="37"/>
    </row>
    <row r="97" spans="1:20" s="17" customFormat="1" ht="23.25" x14ac:dyDescent="0.5">
      <c r="A97" s="31"/>
      <c r="B97" s="32"/>
      <c r="C97" s="31"/>
      <c r="D97" s="33"/>
      <c r="E97" s="31"/>
      <c r="F97" s="31"/>
      <c r="G97" s="31"/>
      <c r="H97" s="31"/>
      <c r="I97" s="31"/>
      <c r="J97" s="34"/>
      <c r="K97" s="31"/>
      <c r="L97" s="35"/>
      <c r="M97" s="31"/>
      <c r="N97" s="31"/>
      <c r="O97" s="36"/>
      <c r="P97" s="36"/>
      <c r="Q97" s="36"/>
      <c r="R97" s="36"/>
      <c r="S97" s="36"/>
      <c r="T97" s="37"/>
    </row>
    <row r="98" spans="1:20" s="17" customFormat="1" ht="23.25" x14ac:dyDescent="0.5">
      <c r="A98" s="31"/>
      <c r="B98" s="32"/>
      <c r="C98" s="31"/>
      <c r="D98" s="33"/>
      <c r="E98" s="31"/>
      <c r="F98" s="31"/>
      <c r="G98" s="31"/>
      <c r="H98" s="31"/>
      <c r="I98" s="31"/>
      <c r="J98" s="34"/>
      <c r="K98" s="31"/>
      <c r="L98" s="35"/>
      <c r="M98" s="31"/>
      <c r="N98" s="31"/>
      <c r="O98" s="36"/>
      <c r="P98" s="36"/>
      <c r="Q98" s="36"/>
      <c r="R98" s="36"/>
      <c r="S98" s="36"/>
      <c r="T98" s="37"/>
    </row>
    <row r="99" spans="1:20" s="17" customFormat="1" ht="23.25" x14ac:dyDescent="0.5">
      <c r="A99" s="31"/>
      <c r="B99" s="32"/>
      <c r="C99" s="31"/>
      <c r="D99" s="33"/>
      <c r="E99" s="31"/>
      <c r="F99" s="31"/>
      <c r="G99" s="31"/>
      <c r="H99" s="31"/>
      <c r="I99" s="31"/>
      <c r="J99" s="34"/>
      <c r="K99" s="31"/>
      <c r="L99" s="35"/>
      <c r="M99" s="31"/>
      <c r="N99" s="31"/>
      <c r="O99" s="36"/>
      <c r="P99" s="36"/>
      <c r="Q99" s="36"/>
      <c r="R99" s="36"/>
      <c r="S99" s="36"/>
      <c r="T99" s="37"/>
    </row>
    <row r="100" spans="1:20" s="17" customFormat="1" ht="23.25" x14ac:dyDescent="0.5">
      <c r="A100" s="31"/>
      <c r="B100" s="32"/>
      <c r="C100" s="31"/>
      <c r="D100" s="33"/>
      <c r="E100" s="31"/>
      <c r="F100" s="31"/>
      <c r="G100" s="31"/>
      <c r="H100" s="31"/>
      <c r="I100" s="31"/>
      <c r="J100" s="34"/>
      <c r="K100" s="31"/>
      <c r="L100" s="35"/>
      <c r="M100" s="31"/>
      <c r="N100" s="31"/>
      <c r="O100" s="36"/>
      <c r="P100" s="36"/>
      <c r="Q100" s="36"/>
      <c r="R100" s="36"/>
      <c r="S100" s="36"/>
      <c r="T100" s="37"/>
    </row>
    <row r="101" spans="1:20" s="17" customFormat="1" ht="23.25" x14ac:dyDescent="0.5">
      <c r="A101" s="31"/>
      <c r="B101" s="32"/>
      <c r="C101" s="31"/>
      <c r="D101" s="33"/>
      <c r="E101" s="31"/>
      <c r="F101" s="31"/>
      <c r="G101" s="31"/>
      <c r="H101" s="31"/>
      <c r="I101" s="31"/>
      <c r="J101" s="34"/>
      <c r="K101" s="31"/>
      <c r="L101" s="35"/>
      <c r="M101" s="31"/>
      <c r="N101" s="31"/>
      <c r="O101" s="36"/>
      <c r="P101" s="36"/>
      <c r="Q101" s="36"/>
      <c r="R101" s="36"/>
      <c r="S101" s="36"/>
      <c r="T101" s="37"/>
    </row>
    <row r="102" spans="1:20" s="17" customFormat="1" ht="23.25" x14ac:dyDescent="0.5">
      <c r="A102" s="31"/>
      <c r="B102" s="32"/>
      <c r="C102" s="31"/>
      <c r="D102" s="33"/>
      <c r="E102" s="31"/>
      <c r="F102" s="31"/>
      <c r="G102" s="31"/>
      <c r="H102" s="31"/>
      <c r="I102" s="31"/>
      <c r="J102" s="34"/>
      <c r="K102" s="31"/>
      <c r="L102" s="35"/>
      <c r="M102" s="31"/>
      <c r="N102" s="31"/>
      <c r="O102" s="36"/>
      <c r="P102" s="36"/>
      <c r="Q102" s="36"/>
      <c r="R102" s="36"/>
      <c r="S102" s="36"/>
      <c r="T102" s="37"/>
    </row>
    <row r="103" spans="1:20" s="17" customFormat="1" ht="23.25" x14ac:dyDescent="0.5">
      <c r="A103" s="31"/>
      <c r="B103" s="32"/>
      <c r="C103" s="31"/>
      <c r="D103" s="33"/>
      <c r="E103" s="31"/>
      <c r="F103" s="31"/>
      <c r="G103" s="31"/>
      <c r="H103" s="31"/>
      <c r="I103" s="31"/>
      <c r="J103" s="34"/>
      <c r="K103" s="31"/>
      <c r="L103" s="35"/>
      <c r="M103" s="31"/>
      <c r="N103" s="31"/>
      <c r="O103" s="36"/>
      <c r="P103" s="36"/>
      <c r="Q103" s="36"/>
      <c r="R103" s="36"/>
      <c r="S103" s="36"/>
      <c r="T103" s="37"/>
    </row>
    <row r="104" spans="1:20" s="17" customFormat="1" ht="23.25" x14ac:dyDescent="0.5">
      <c r="A104" s="31"/>
      <c r="B104" s="32"/>
      <c r="C104" s="31"/>
      <c r="D104" s="33"/>
      <c r="E104" s="31"/>
      <c r="F104" s="31"/>
      <c r="G104" s="31"/>
      <c r="H104" s="31"/>
      <c r="I104" s="31"/>
      <c r="J104" s="34"/>
      <c r="K104" s="31"/>
      <c r="L104" s="35"/>
      <c r="M104" s="31"/>
      <c r="N104" s="31"/>
      <c r="O104" s="36"/>
      <c r="P104" s="36"/>
      <c r="Q104" s="36"/>
      <c r="R104" s="36"/>
      <c r="S104" s="36"/>
      <c r="T104" s="37"/>
    </row>
    <row r="105" spans="1:20" s="17" customFormat="1" ht="23.25" x14ac:dyDescent="0.5">
      <c r="A105" s="31"/>
      <c r="B105" s="32"/>
      <c r="C105" s="31"/>
      <c r="D105" s="33"/>
      <c r="E105" s="31"/>
      <c r="F105" s="31"/>
      <c r="G105" s="31"/>
      <c r="H105" s="31"/>
      <c r="I105" s="31"/>
      <c r="J105" s="34"/>
      <c r="K105" s="31"/>
      <c r="L105" s="35"/>
      <c r="M105" s="31"/>
      <c r="N105" s="31"/>
      <c r="O105" s="36"/>
      <c r="P105" s="36"/>
      <c r="Q105" s="36"/>
      <c r="R105" s="36"/>
      <c r="S105" s="36"/>
      <c r="T105" s="37"/>
    </row>
    <row r="106" spans="1:20" s="17" customFormat="1" ht="23.25" x14ac:dyDescent="0.5">
      <c r="A106" s="31"/>
      <c r="B106" s="32"/>
      <c r="C106" s="31"/>
      <c r="D106" s="33"/>
      <c r="E106" s="31"/>
      <c r="F106" s="31"/>
      <c r="G106" s="31"/>
      <c r="H106" s="31"/>
      <c r="I106" s="31"/>
      <c r="J106" s="34"/>
      <c r="K106" s="31"/>
      <c r="L106" s="35"/>
      <c r="M106" s="31"/>
      <c r="N106" s="31"/>
      <c r="O106" s="36"/>
      <c r="P106" s="36"/>
      <c r="Q106" s="36"/>
      <c r="R106" s="36"/>
      <c r="S106" s="36"/>
      <c r="T106" s="37"/>
    </row>
    <row r="107" spans="1:20" s="17" customFormat="1" ht="23.25" x14ac:dyDescent="0.5">
      <c r="A107" s="31"/>
      <c r="B107" s="32"/>
      <c r="C107" s="31"/>
      <c r="D107" s="33"/>
      <c r="E107" s="31"/>
      <c r="F107" s="31"/>
      <c r="G107" s="31"/>
      <c r="H107" s="31"/>
      <c r="I107" s="31"/>
      <c r="J107" s="34"/>
      <c r="K107" s="31"/>
      <c r="L107" s="35"/>
      <c r="M107" s="31"/>
      <c r="N107" s="31"/>
      <c r="O107" s="36"/>
      <c r="P107" s="36"/>
      <c r="Q107" s="36"/>
      <c r="R107" s="36"/>
      <c r="S107" s="36"/>
      <c r="T107" s="37"/>
    </row>
    <row r="108" spans="1:20" s="17" customFormat="1" ht="23.25" x14ac:dyDescent="0.5">
      <c r="A108" s="31"/>
      <c r="B108" s="32"/>
      <c r="C108" s="31"/>
      <c r="D108" s="33"/>
      <c r="E108" s="31"/>
      <c r="F108" s="31"/>
      <c r="G108" s="31"/>
      <c r="H108" s="31"/>
      <c r="I108" s="31"/>
      <c r="J108" s="34"/>
      <c r="K108" s="31"/>
      <c r="L108" s="35"/>
      <c r="M108" s="31"/>
      <c r="N108" s="31"/>
      <c r="O108" s="36"/>
      <c r="P108" s="36"/>
      <c r="Q108" s="36"/>
      <c r="R108" s="36"/>
      <c r="S108" s="36"/>
      <c r="T108" s="37"/>
    </row>
    <row r="109" spans="1:20" s="17" customFormat="1" ht="23.25" x14ac:dyDescent="0.5">
      <c r="A109" s="31"/>
      <c r="B109" s="32"/>
      <c r="C109" s="31"/>
      <c r="D109" s="33"/>
      <c r="E109" s="31"/>
      <c r="F109" s="31"/>
      <c r="G109" s="31"/>
      <c r="H109" s="31"/>
      <c r="I109" s="31"/>
      <c r="J109" s="34"/>
      <c r="K109" s="31"/>
      <c r="L109" s="35"/>
      <c r="M109" s="31"/>
      <c r="N109" s="31"/>
      <c r="O109" s="36"/>
      <c r="P109" s="36"/>
      <c r="Q109" s="36"/>
      <c r="R109" s="36"/>
      <c r="S109" s="36"/>
      <c r="T109" s="37"/>
    </row>
    <row r="110" spans="1:20" s="17" customFormat="1" ht="23.25" x14ac:dyDescent="0.5">
      <c r="A110" s="31"/>
      <c r="B110" s="32"/>
      <c r="C110" s="31"/>
      <c r="D110" s="33"/>
      <c r="E110" s="31"/>
      <c r="F110" s="31"/>
      <c r="G110" s="31"/>
      <c r="H110" s="31"/>
      <c r="I110" s="31"/>
      <c r="J110" s="34"/>
      <c r="K110" s="31"/>
      <c r="L110" s="35"/>
      <c r="M110" s="31"/>
      <c r="N110" s="31"/>
      <c r="O110" s="36"/>
      <c r="P110" s="36"/>
      <c r="Q110" s="36"/>
      <c r="R110" s="36"/>
      <c r="S110" s="36"/>
      <c r="T110" s="37"/>
    </row>
    <row r="111" spans="1:20" s="17" customFormat="1" ht="23.25" x14ac:dyDescent="0.5">
      <c r="A111" s="31"/>
      <c r="B111" s="32"/>
      <c r="C111" s="31"/>
      <c r="D111" s="33"/>
      <c r="E111" s="31"/>
      <c r="F111" s="31"/>
      <c r="G111" s="31"/>
      <c r="H111" s="31"/>
      <c r="I111" s="31"/>
      <c r="J111" s="34"/>
      <c r="K111" s="31"/>
      <c r="L111" s="35"/>
      <c r="M111" s="31"/>
      <c r="N111" s="31"/>
      <c r="O111" s="36"/>
      <c r="P111" s="36"/>
      <c r="Q111" s="36"/>
      <c r="R111" s="36"/>
      <c r="S111" s="36"/>
      <c r="T111" s="37"/>
    </row>
    <row r="112" spans="1:20" s="17" customFormat="1" ht="23.25" x14ac:dyDescent="0.5">
      <c r="A112" s="31"/>
      <c r="B112" s="32"/>
      <c r="C112" s="31"/>
      <c r="D112" s="33"/>
      <c r="E112" s="31"/>
      <c r="F112" s="31"/>
      <c r="G112" s="31"/>
      <c r="H112" s="31"/>
      <c r="I112" s="31"/>
      <c r="J112" s="34"/>
      <c r="K112" s="31"/>
      <c r="L112" s="35"/>
      <c r="M112" s="31"/>
      <c r="N112" s="31"/>
      <c r="O112" s="36"/>
      <c r="P112" s="36"/>
      <c r="Q112" s="36"/>
      <c r="R112" s="36"/>
      <c r="S112" s="36"/>
      <c r="T112" s="37"/>
    </row>
    <row r="113" spans="1:20" s="17" customFormat="1" ht="23.25" x14ac:dyDescent="0.5">
      <c r="A113" s="31"/>
      <c r="B113" s="32"/>
      <c r="C113" s="31"/>
      <c r="D113" s="33"/>
      <c r="E113" s="31"/>
      <c r="F113" s="31"/>
      <c r="G113" s="31"/>
      <c r="H113" s="31"/>
      <c r="I113" s="31"/>
      <c r="J113" s="34"/>
      <c r="K113" s="31"/>
      <c r="L113" s="35"/>
      <c r="M113" s="31"/>
      <c r="N113" s="31"/>
      <c r="O113" s="36"/>
      <c r="P113" s="36"/>
      <c r="Q113" s="36"/>
      <c r="R113" s="36"/>
      <c r="S113" s="36"/>
      <c r="T113" s="37"/>
    </row>
    <row r="114" spans="1:20" s="17" customFormat="1" ht="23.25" x14ac:dyDescent="0.5">
      <c r="A114" s="31"/>
      <c r="B114" s="32"/>
      <c r="C114" s="31"/>
      <c r="D114" s="33"/>
      <c r="E114" s="31"/>
      <c r="F114" s="31"/>
      <c r="G114" s="31"/>
      <c r="H114" s="31"/>
      <c r="I114" s="31"/>
      <c r="J114" s="34"/>
      <c r="K114" s="31"/>
      <c r="L114" s="35"/>
      <c r="M114" s="31"/>
      <c r="N114" s="31"/>
      <c r="O114" s="36"/>
      <c r="P114" s="36"/>
      <c r="Q114" s="36"/>
      <c r="R114" s="36"/>
      <c r="S114" s="36"/>
      <c r="T114" s="37"/>
    </row>
    <row r="115" spans="1:20" s="17" customFormat="1" ht="23.25" x14ac:dyDescent="0.5">
      <c r="A115" s="31"/>
      <c r="B115" s="32"/>
      <c r="C115" s="31"/>
      <c r="D115" s="33"/>
      <c r="E115" s="31"/>
      <c r="F115" s="31"/>
      <c r="G115" s="31"/>
      <c r="H115" s="31"/>
      <c r="I115" s="31"/>
      <c r="J115" s="34"/>
      <c r="K115" s="31"/>
      <c r="L115" s="35"/>
      <c r="M115" s="31"/>
      <c r="N115" s="31"/>
      <c r="O115" s="36"/>
      <c r="P115" s="36"/>
      <c r="Q115" s="36"/>
      <c r="R115" s="36"/>
      <c r="S115" s="36"/>
      <c r="T115" s="37"/>
    </row>
    <row r="116" spans="1:20" s="17" customFormat="1" ht="23.25" x14ac:dyDescent="0.5">
      <c r="A116" s="31"/>
      <c r="B116" s="32"/>
      <c r="C116" s="31"/>
      <c r="D116" s="33"/>
      <c r="E116" s="31"/>
      <c r="F116" s="31"/>
      <c r="G116" s="31"/>
      <c r="H116" s="31"/>
      <c r="I116" s="31"/>
      <c r="J116" s="34"/>
      <c r="K116" s="31"/>
      <c r="L116" s="35"/>
      <c r="M116" s="31"/>
      <c r="N116" s="31"/>
      <c r="O116" s="36"/>
      <c r="P116" s="36"/>
      <c r="Q116" s="36"/>
      <c r="R116" s="36"/>
      <c r="S116" s="36"/>
      <c r="T116" s="37"/>
    </row>
    <row r="117" spans="1:20" s="17" customFormat="1" ht="23.25" x14ac:dyDescent="0.5">
      <c r="A117" s="31"/>
      <c r="B117" s="32"/>
      <c r="C117" s="31"/>
      <c r="D117" s="33"/>
      <c r="E117" s="31"/>
      <c r="F117" s="31"/>
      <c r="G117" s="31"/>
      <c r="H117" s="31"/>
      <c r="I117" s="31"/>
      <c r="J117" s="34"/>
      <c r="K117" s="31"/>
      <c r="L117" s="35"/>
      <c r="M117" s="31"/>
      <c r="N117" s="31"/>
      <c r="O117" s="36"/>
      <c r="P117" s="36"/>
      <c r="Q117" s="36"/>
      <c r="R117" s="36"/>
      <c r="S117" s="36"/>
      <c r="T117" s="37"/>
    </row>
    <row r="118" spans="1:20" s="17" customFormat="1" ht="23.25" x14ac:dyDescent="0.5">
      <c r="A118" s="31"/>
      <c r="B118" s="32"/>
      <c r="C118" s="31"/>
      <c r="D118" s="33"/>
      <c r="E118" s="31"/>
      <c r="F118" s="31"/>
      <c r="G118" s="31"/>
      <c r="H118" s="31"/>
      <c r="I118" s="31"/>
      <c r="J118" s="34"/>
      <c r="K118" s="31"/>
      <c r="L118" s="35"/>
      <c r="M118" s="31"/>
      <c r="N118" s="31"/>
      <c r="O118" s="36"/>
      <c r="P118" s="36"/>
      <c r="Q118" s="36"/>
      <c r="R118" s="36"/>
      <c r="S118" s="36"/>
      <c r="T118" s="37"/>
    </row>
    <row r="119" spans="1:20" s="17" customFormat="1" ht="23.25" x14ac:dyDescent="0.5">
      <c r="A119" s="31"/>
      <c r="B119" s="32"/>
      <c r="C119" s="31"/>
      <c r="D119" s="33"/>
      <c r="E119" s="31"/>
      <c r="F119" s="31"/>
      <c r="G119" s="31"/>
      <c r="H119" s="31"/>
      <c r="I119" s="31"/>
      <c r="J119" s="34"/>
      <c r="K119" s="31"/>
      <c r="L119" s="35"/>
      <c r="M119" s="31"/>
      <c r="N119" s="31"/>
      <c r="O119" s="36"/>
      <c r="P119" s="36"/>
      <c r="Q119" s="36"/>
      <c r="R119" s="36"/>
      <c r="S119" s="36"/>
      <c r="T119" s="37"/>
    </row>
    <row r="120" spans="1:20" s="17" customFormat="1" ht="23.25" x14ac:dyDescent="0.5">
      <c r="A120" s="31"/>
      <c r="B120" s="32"/>
      <c r="C120" s="31"/>
      <c r="D120" s="33"/>
      <c r="E120" s="31"/>
      <c r="F120" s="31"/>
      <c r="G120" s="31"/>
      <c r="H120" s="31"/>
      <c r="I120" s="31"/>
      <c r="J120" s="34"/>
      <c r="K120" s="31"/>
      <c r="L120" s="35"/>
      <c r="M120" s="31"/>
      <c r="N120" s="31"/>
      <c r="O120" s="36"/>
      <c r="P120" s="36"/>
      <c r="Q120" s="36"/>
      <c r="R120" s="36"/>
      <c r="S120" s="36"/>
      <c r="T120" s="37"/>
    </row>
    <row r="121" spans="1:20" s="17" customFormat="1" ht="23.25" x14ac:dyDescent="0.5">
      <c r="A121" s="31"/>
      <c r="B121" s="32"/>
      <c r="C121" s="31"/>
      <c r="D121" s="33"/>
      <c r="E121" s="31"/>
      <c r="F121" s="31"/>
      <c r="G121" s="31"/>
      <c r="H121" s="31"/>
      <c r="I121" s="31"/>
      <c r="J121" s="34"/>
      <c r="K121" s="31"/>
      <c r="L121" s="35"/>
      <c r="M121" s="31"/>
      <c r="N121" s="31"/>
      <c r="O121" s="36"/>
      <c r="P121" s="36"/>
      <c r="Q121" s="36"/>
      <c r="R121" s="36"/>
      <c r="S121" s="36"/>
      <c r="T121" s="37"/>
    </row>
    <row r="122" spans="1:20" s="17" customFormat="1" ht="23.25" x14ac:dyDescent="0.5">
      <c r="A122" s="31"/>
      <c r="B122" s="32"/>
      <c r="C122" s="31"/>
      <c r="D122" s="33"/>
      <c r="E122" s="31"/>
      <c r="F122" s="31"/>
      <c r="G122" s="31"/>
      <c r="H122" s="31"/>
      <c r="I122" s="31"/>
      <c r="J122" s="34"/>
      <c r="K122" s="31"/>
      <c r="L122" s="35"/>
      <c r="M122" s="31"/>
      <c r="N122" s="31"/>
      <c r="O122" s="36"/>
      <c r="P122" s="36"/>
      <c r="Q122" s="36"/>
      <c r="R122" s="36"/>
      <c r="S122" s="36"/>
      <c r="T122" s="37"/>
    </row>
    <row r="123" spans="1:20" s="17" customFormat="1" ht="23.25" x14ac:dyDescent="0.5">
      <c r="A123" s="31"/>
      <c r="B123" s="32"/>
      <c r="C123" s="31"/>
      <c r="D123" s="33"/>
      <c r="E123" s="31"/>
      <c r="F123" s="31"/>
      <c r="G123" s="31"/>
      <c r="H123" s="31"/>
      <c r="I123" s="31"/>
      <c r="J123" s="34"/>
      <c r="K123" s="31"/>
      <c r="L123" s="35"/>
      <c r="M123" s="31"/>
      <c r="N123" s="31"/>
      <c r="O123" s="36"/>
      <c r="P123" s="36"/>
      <c r="Q123" s="36"/>
      <c r="R123" s="36"/>
      <c r="S123" s="36"/>
      <c r="T123" s="37"/>
    </row>
    <row r="124" spans="1:20" s="17" customFormat="1" ht="23.25" x14ac:dyDescent="0.5">
      <c r="A124" s="31"/>
      <c r="B124" s="32"/>
      <c r="C124" s="31"/>
      <c r="D124" s="33"/>
      <c r="E124" s="31"/>
      <c r="F124" s="31"/>
      <c r="G124" s="31"/>
      <c r="H124" s="31"/>
      <c r="I124" s="31"/>
      <c r="J124" s="34"/>
      <c r="K124" s="31"/>
      <c r="L124" s="35"/>
      <c r="M124" s="31"/>
      <c r="N124" s="31"/>
      <c r="O124" s="36"/>
      <c r="P124" s="36"/>
      <c r="Q124" s="36"/>
      <c r="R124" s="36"/>
      <c r="S124" s="36"/>
      <c r="T124" s="37"/>
    </row>
    <row r="125" spans="1:20" s="17" customFormat="1" ht="23.25" x14ac:dyDescent="0.5">
      <c r="A125" s="31"/>
      <c r="B125" s="32"/>
      <c r="C125" s="31"/>
      <c r="D125" s="33"/>
      <c r="E125" s="31"/>
      <c r="F125" s="31"/>
      <c r="G125" s="31"/>
      <c r="H125" s="31"/>
      <c r="I125" s="31"/>
      <c r="J125" s="34"/>
      <c r="K125" s="31"/>
      <c r="L125" s="35"/>
      <c r="M125" s="31"/>
      <c r="N125" s="31"/>
      <c r="O125" s="36"/>
      <c r="P125" s="36"/>
      <c r="Q125" s="36"/>
      <c r="R125" s="36"/>
      <c r="S125" s="36"/>
      <c r="T125" s="37"/>
    </row>
    <row r="126" spans="1:20" s="17" customFormat="1" ht="23.25" x14ac:dyDescent="0.5">
      <c r="A126" s="31"/>
      <c r="B126" s="32"/>
      <c r="C126" s="31"/>
      <c r="D126" s="33"/>
      <c r="E126" s="31"/>
      <c r="F126" s="31"/>
      <c r="G126" s="31"/>
      <c r="H126" s="31"/>
      <c r="I126" s="31"/>
      <c r="J126" s="34"/>
      <c r="K126" s="31"/>
      <c r="L126" s="35"/>
      <c r="M126" s="31"/>
      <c r="N126" s="31"/>
      <c r="O126" s="36"/>
      <c r="P126" s="36"/>
      <c r="Q126" s="36"/>
      <c r="R126" s="36"/>
      <c r="S126" s="36"/>
      <c r="T126" s="37"/>
    </row>
    <row r="127" spans="1:20" s="17" customFormat="1" ht="23.25" x14ac:dyDescent="0.5">
      <c r="A127" s="31"/>
      <c r="B127" s="32"/>
      <c r="C127" s="31"/>
      <c r="D127" s="33"/>
      <c r="E127" s="31"/>
      <c r="F127" s="31"/>
      <c r="G127" s="31"/>
      <c r="H127" s="31"/>
      <c r="I127" s="31"/>
      <c r="J127" s="34"/>
      <c r="K127" s="31"/>
      <c r="L127" s="35"/>
      <c r="M127" s="31"/>
      <c r="N127" s="31"/>
      <c r="O127" s="36"/>
      <c r="P127" s="36"/>
      <c r="Q127" s="36"/>
      <c r="R127" s="36"/>
      <c r="S127" s="36"/>
      <c r="T127" s="37"/>
    </row>
    <row r="128" spans="1:20" s="17" customFormat="1" ht="23.25" x14ac:dyDescent="0.5">
      <c r="A128" s="31"/>
      <c r="B128" s="32"/>
      <c r="C128" s="31"/>
      <c r="D128" s="33"/>
      <c r="E128" s="31"/>
      <c r="F128" s="31"/>
      <c r="G128" s="31"/>
      <c r="H128" s="31"/>
      <c r="I128" s="31"/>
      <c r="J128" s="34"/>
      <c r="K128" s="31"/>
      <c r="L128" s="35"/>
      <c r="M128" s="31"/>
      <c r="N128" s="31"/>
      <c r="O128" s="36"/>
      <c r="P128" s="36"/>
      <c r="Q128" s="36"/>
      <c r="R128" s="36"/>
      <c r="S128" s="36"/>
      <c r="T128" s="37"/>
    </row>
    <row r="129" spans="1:20" s="17" customFormat="1" ht="23.25" x14ac:dyDescent="0.5">
      <c r="A129" s="31"/>
      <c r="B129" s="32"/>
      <c r="C129" s="31"/>
      <c r="D129" s="33"/>
      <c r="E129" s="31"/>
      <c r="F129" s="31"/>
      <c r="G129" s="31"/>
      <c r="H129" s="31"/>
      <c r="I129" s="31"/>
      <c r="J129" s="34"/>
      <c r="K129" s="31"/>
      <c r="L129" s="35"/>
      <c r="M129" s="31"/>
      <c r="N129" s="31"/>
      <c r="O129" s="36"/>
      <c r="P129" s="36"/>
      <c r="Q129" s="36"/>
      <c r="R129" s="36"/>
      <c r="S129" s="36"/>
      <c r="T129" s="37"/>
    </row>
    <row r="130" spans="1:20" s="17" customFormat="1" ht="23.25" x14ac:dyDescent="0.5">
      <c r="A130" s="31"/>
      <c r="B130" s="32"/>
      <c r="C130" s="31"/>
      <c r="D130" s="33"/>
      <c r="E130" s="31"/>
      <c r="F130" s="31"/>
      <c r="G130" s="31"/>
      <c r="H130" s="31"/>
      <c r="I130" s="31"/>
      <c r="J130" s="34"/>
      <c r="K130" s="31"/>
      <c r="L130" s="35"/>
      <c r="M130" s="31"/>
      <c r="N130" s="31"/>
      <c r="O130" s="36"/>
      <c r="P130" s="36"/>
      <c r="Q130" s="36"/>
      <c r="R130" s="36"/>
      <c r="S130" s="36"/>
      <c r="T130" s="37"/>
    </row>
    <row r="131" spans="1:20" s="17" customFormat="1" ht="23.25" x14ac:dyDescent="0.5">
      <c r="A131" s="31"/>
      <c r="B131" s="32"/>
      <c r="C131" s="31"/>
      <c r="D131" s="33"/>
      <c r="E131" s="31"/>
      <c r="F131" s="31"/>
      <c r="G131" s="31"/>
      <c r="H131" s="31"/>
      <c r="I131" s="31"/>
      <c r="J131" s="34"/>
      <c r="K131" s="31"/>
      <c r="L131" s="35"/>
      <c r="M131" s="31"/>
      <c r="N131" s="31"/>
      <c r="O131" s="36"/>
      <c r="P131" s="36"/>
      <c r="Q131" s="36"/>
      <c r="R131" s="36"/>
      <c r="S131" s="36"/>
      <c r="T131" s="37"/>
    </row>
    <row r="132" spans="1:20" s="17" customFormat="1" ht="23.25" x14ac:dyDescent="0.5">
      <c r="A132" s="31"/>
      <c r="B132" s="32"/>
      <c r="C132" s="31"/>
      <c r="D132" s="33"/>
      <c r="E132" s="31"/>
      <c r="F132" s="31"/>
      <c r="G132" s="31"/>
      <c r="H132" s="31"/>
      <c r="I132" s="31"/>
      <c r="J132" s="34"/>
      <c r="K132" s="31"/>
      <c r="L132" s="35"/>
      <c r="M132" s="31"/>
      <c r="N132" s="31"/>
      <c r="O132" s="36"/>
      <c r="P132" s="36"/>
      <c r="Q132" s="36"/>
      <c r="R132" s="36"/>
      <c r="S132" s="36"/>
      <c r="T132" s="37"/>
    </row>
    <row r="133" spans="1:20" s="17" customFormat="1" ht="23.25" x14ac:dyDescent="0.5">
      <c r="A133" s="31"/>
      <c r="B133" s="32"/>
      <c r="C133" s="31"/>
      <c r="D133" s="33"/>
      <c r="E133" s="31"/>
      <c r="F133" s="31"/>
      <c r="G133" s="31"/>
      <c r="H133" s="31"/>
      <c r="I133" s="31"/>
      <c r="J133" s="34"/>
      <c r="K133" s="31"/>
      <c r="L133" s="35"/>
      <c r="M133" s="31"/>
      <c r="N133" s="31"/>
      <c r="O133" s="36"/>
      <c r="P133" s="36"/>
      <c r="Q133" s="36"/>
      <c r="R133" s="36"/>
      <c r="S133" s="36"/>
      <c r="T133" s="37"/>
    </row>
    <row r="134" spans="1:20" s="17" customFormat="1" ht="23.25" x14ac:dyDescent="0.5">
      <c r="A134" s="31"/>
      <c r="B134" s="32"/>
      <c r="C134" s="31"/>
      <c r="D134" s="33"/>
      <c r="E134" s="31"/>
      <c r="F134" s="31"/>
      <c r="G134" s="31"/>
      <c r="H134" s="31"/>
      <c r="I134" s="31"/>
      <c r="J134" s="34"/>
      <c r="K134" s="31"/>
      <c r="L134" s="35"/>
      <c r="M134" s="31"/>
      <c r="N134" s="31"/>
      <c r="O134" s="36"/>
      <c r="P134" s="36"/>
      <c r="Q134" s="36"/>
      <c r="R134" s="36"/>
      <c r="S134" s="36"/>
      <c r="T134" s="37"/>
    </row>
    <row r="135" spans="1:20" s="17" customFormat="1" ht="23.25" x14ac:dyDescent="0.5">
      <c r="A135" s="31"/>
      <c r="B135" s="32"/>
      <c r="C135" s="31"/>
      <c r="D135" s="33"/>
      <c r="E135" s="31"/>
      <c r="F135" s="31"/>
      <c r="G135" s="31"/>
      <c r="H135" s="31"/>
      <c r="I135" s="31"/>
      <c r="J135" s="34"/>
      <c r="K135" s="31"/>
      <c r="L135" s="35"/>
      <c r="M135" s="31"/>
      <c r="N135" s="31"/>
      <c r="O135" s="36"/>
      <c r="P135" s="36"/>
      <c r="Q135" s="36"/>
      <c r="R135" s="36"/>
      <c r="S135" s="36"/>
      <c r="T135" s="37"/>
    </row>
    <row r="136" spans="1:20" s="17" customFormat="1" ht="23.25" x14ac:dyDescent="0.5">
      <c r="A136" s="31"/>
      <c r="B136" s="32"/>
      <c r="C136" s="31"/>
      <c r="D136" s="33"/>
      <c r="E136" s="31"/>
      <c r="F136" s="31"/>
      <c r="G136" s="31"/>
      <c r="H136" s="31"/>
      <c r="I136" s="31"/>
      <c r="J136" s="34"/>
      <c r="K136" s="31"/>
      <c r="L136" s="35"/>
      <c r="M136" s="31"/>
      <c r="N136" s="31"/>
      <c r="O136" s="36"/>
      <c r="P136" s="36"/>
      <c r="Q136" s="36"/>
      <c r="R136" s="36"/>
      <c r="S136" s="36"/>
      <c r="T136" s="37"/>
    </row>
    <row r="137" spans="1:20" s="17" customFormat="1" ht="23.25" x14ac:dyDescent="0.5">
      <c r="A137" s="31"/>
      <c r="B137" s="32"/>
      <c r="C137" s="31"/>
      <c r="D137" s="33"/>
      <c r="E137" s="31"/>
      <c r="F137" s="31"/>
      <c r="G137" s="31"/>
      <c r="H137" s="31"/>
      <c r="I137" s="31"/>
      <c r="J137" s="34"/>
      <c r="K137" s="31"/>
      <c r="L137" s="35"/>
      <c r="M137" s="31"/>
      <c r="N137" s="31"/>
      <c r="O137" s="36"/>
      <c r="P137" s="36"/>
      <c r="Q137" s="36"/>
      <c r="R137" s="36"/>
      <c r="S137" s="36"/>
      <c r="T137" s="37"/>
    </row>
    <row r="138" spans="1:20" s="17" customFormat="1" ht="23.25" x14ac:dyDescent="0.5">
      <c r="A138" s="31"/>
      <c r="B138" s="32"/>
      <c r="C138" s="31"/>
      <c r="D138" s="33"/>
      <c r="E138" s="31"/>
      <c r="F138" s="31"/>
      <c r="G138" s="31"/>
      <c r="H138" s="31"/>
      <c r="I138" s="31"/>
      <c r="J138" s="34"/>
      <c r="K138" s="31"/>
      <c r="L138" s="35"/>
      <c r="M138" s="31"/>
      <c r="N138" s="31"/>
      <c r="O138" s="36"/>
      <c r="P138" s="36"/>
      <c r="Q138" s="36"/>
      <c r="R138" s="36"/>
      <c r="S138" s="36"/>
      <c r="T138" s="37"/>
    </row>
  </sheetData>
  <conditionalFormatting sqref="P25 O26:O1048576 O1:O24">
    <cfRule type="cellIs" priority="34" operator="greaterThan">
      <formula>"Hälfte von"</formula>
    </cfRule>
  </conditionalFormatting>
  <pageMargins left="0.7" right="0.7" top="0.78740157499999996" bottom="0.78740157499999996" header="0.3" footer="0.3"/>
  <pageSetup paperSize="9" scale="5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Geräte Physik</vt:lpstr>
      <vt:lpstr>'Geräte Physik'!Druckbereich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Steinig, Franziska</dc:creator>
  <cp:lastModifiedBy>Kuemmerle, Silvia</cp:lastModifiedBy>
  <cp:lastPrinted>2015-04-01T13:04:54Z</cp:lastPrinted>
  <dcterms:created xsi:type="dcterms:W3CDTF">2015-04-01T11:41:35Z</dcterms:created>
  <dcterms:modified xsi:type="dcterms:W3CDTF">2023-03-27T06:48:18Z</dcterms:modified>
</cp:coreProperties>
</file>