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zuv\Dez4\10_Abt4-1-Allgemein\Mt\Vollkosten-Trennungsrechnung\2025\AgE\"/>
    </mc:Choice>
  </mc:AlternateContent>
  <xr:revisionPtr revIDLastSave="0" documentId="13_ncr:1_{83988B57-83B3-4286-9824-C0D491FF04D2}" xr6:coauthVersionLast="36" xr6:coauthVersionMax="36" xr10:uidLastSave="{00000000-0000-0000-0000-000000000000}"/>
  <bookViews>
    <workbookView xWindow="315" yWindow="210" windowWidth="17445" windowHeight="11400" xr2:uid="{00000000-000D-0000-FFFF-FFFF00000000}"/>
  </bookViews>
  <sheets>
    <sheet name="Kalkulationsschema-Seite1" sheetId="5" r:id="rId1"/>
    <sheet name="Kalkulationsschema-Seite2" sheetId="6" r:id="rId2"/>
    <sheet name="Entgelt- Gehaltstabellen" sheetId="3" state="hidden" r:id="rId3"/>
  </sheets>
  <definedNames>
    <definedName name="_xlnm.Print_Area" localSheetId="0">'Kalkulationsschema-Seite1'!$A$1:$F$73</definedName>
  </definedNames>
  <calcPr calcId="191029"/>
</workbook>
</file>

<file path=xl/calcChain.xml><?xml version="1.0" encoding="utf-8"?>
<calcChain xmlns="http://schemas.openxmlformats.org/spreadsheetml/2006/main">
  <c r="E12" i="5" l="1"/>
  <c r="E29" i="5" l="1"/>
  <c r="D39" i="5" l="1"/>
  <c r="D42" i="5" s="1"/>
  <c r="F40" i="5"/>
  <c r="F42" i="5" l="1"/>
  <c r="M37" i="6"/>
  <c r="M25" i="6"/>
  <c r="M13" i="6"/>
  <c r="F37" i="6"/>
  <c r="F25" i="6"/>
  <c r="F13" i="6"/>
  <c r="F15" i="6" l="1"/>
  <c r="M27" i="6"/>
  <c r="F27" i="6" l="1"/>
  <c r="M15" i="6"/>
  <c r="F39" i="6"/>
  <c r="M39" i="6"/>
  <c r="F43" i="6" l="1"/>
  <c r="F33" i="5" s="1"/>
  <c r="F31" i="5"/>
  <c r="F44" i="5"/>
  <c r="E17" i="5"/>
  <c r="F16" i="5"/>
  <c r="E16" i="5"/>
  <c r="F35" i="5" l="1"/>
  <c r="F13" i="5" l="1"/>
  <c r="E13" i="5"/>
  <c r="F12" i="5"/>
  <c r="F15" i="5"/>
  <c r="E15" i="5"/>
  <c r="F14" i="5"/>
  <c r="E14" i="5"/>
  <c r="F51" i="5"/>
  <c r="E19" i="5" l="1"/>
  <c r="F19" i="5"/>
  <c r="F53" i="5" l="1"/>
  <c r="F55" i="5" l="1"/>
  <c r="F58" i="5" s="1"/>
  <c r="F56" i="5"/>
  <c r="F62" i="5" l="1"/>
  <c r="F60" i="5"/>
  <c r="F64" i="5" l="1"/>
</calcChain>
</file>

<file path=xl/sharedStrings.xml><?xml version="1.0" encoding="utf-8"?>
<sst xmlns="http://schemas.openxmlformats.org/spreadsheetml/2006/main" count="219" uniqueCount="119">
  <si>
    <t>1. Personalkosten</t>
  </si>
  <si>
    <r>
      <t>Kosten</t>
    </r>
    <r>
      <rPr>
        <b/>
        <vertAlign val="superscript"/>
        <sz val="11"/>
        <rFont val="Arial"/>
        <family val="2"/>
      </rPr>
      <t>1</t>
    </r>
  </si>
  <si>
    <r>
      <t>Zuschlag</t>
    </r>
    <r>
      <rPr>
        <b/>
        <vertAlign val="superscript"/>
        <sz val="11"/>
        <rFont val="Arial"/>
        <family val="2"/>
      </rPr>
      <t>2</t>
    </r>
  </si>
  <si>
    <t>Gehaltsgruppe</t>
  </si>
  <si>
    <t>E09</t>
  </si>
  <si>
    <t>-</t>
  </si>
  <si>
    <t>Hilfskräfte</t>
  </si>
  <si>
    <t>HiWi - geprüft</t>
  </si>
  <si>
    <t>Stunden</t>
  </si>
  <si>
    <t>Professoren</t>
  </si>
  <si>
    <t>E10</t>
  </si>
  <si>
    <t>Summe</t>
  </si>
  <si>
    <t>sonstige Sachausgaben</t>
  </si>
  <si>
    <t>Auswahlfeld</t>
  </si>
  <si>
    <t>Eingabefeld</t>
  </si>
  <si>
    <t>berechnetes Feld</t>
  </si>
  <si>
    <t>Legende:</t>
  </si>
  <si>
    <t>VwV Kostenfestlegung</t>
  </si>
  <si>
    <r>
      <t>Nutzungsdauer</t>
    </r>
    <r>
      <rPr>
        <b/>
        <sz val="11"/>
        <rFont val="Arial"/>
        <family val="2"/>
      </rPr>
      <t>*</t>
    </r>
    <r>
      <rPr>
        <sz val="11"/>
        <rFont val="Arial"/>
        <family val="2"/>
      </rPr>
      <t xml:space="preserve"> in Monaten</t>
    </r>
  </si>
  <si>
    <t>jährliche Nutzungsdauer in Stunden**</t>
  </si>
  <si>
    <t>2)</t>
  </si>
  <si>
    <t>3)</t>
  </si>
  <si>
    <t>4)</t>
  </si>
  <si>
    <t>5)</t>
  </si>
  <si>
    <t>Beamte</t>
  </si>
  <si>
    <t>Dienstbezüge</t>
  </si>
  <si>
    <t>Dienstbezüge - AG brutto</t>
  </si>
  <si>
    <t>Zuschlag</t>
  </si>
  <si>
    <t>Gesamt</t>
  </si>
  <si>
    <t>Jahr/12 Monate</t>
  </si>
  <si>
    <t>Stundensatz Personal</t>
  </si>
  <si>
    <t>Stundensatz Zuschlag</t>
  </si>
  <si>
    <t>mittlerer Dienst</t>
  </si>
  <si>
    <t>A07</t>
  </si>
  <si>
    <t>A08</t>
  </si>
  <si>
    <t>gehobener Dienst</t>
  </si>
  <si>
    <t>A11</t>
  </si>
  <si>
    <t>A12</t>
  </si>
  <si>
    <t>A13 gD</t>
  </si>
  <si>
    <t>höherer Dienst</t>
  </si>
  <si>
    <t>A13 hD</t>
  </si>
  <si>
    <t>A14</t>
  </si>
  <si>
    <t>A15</t>
  </si>
  <si>
    <t>A16</t>
  </si>
  <si>
    <t>E05</t>
  </si>
  <si>
    <t>E06</t>
  </si>
  <si>
    <t>E07</t>
  </si>
  <si>
    <t>E08</t>
  </si>
  <si>
    <t>E11</t>
  </si>
  <si>
    <t>E12</t>
  </si>
  <si>
    <t>E14</t>
  </si>
  <si>
    <t>E15</t>
  </si>
  <si>
    <t>C3</t>
  </si>
  <si>
    <t>C4</t>
  </si>
  <si>
    <t>W2</t>
  </si>
  <si>
    <t>W3</t>
  </si>
  <si>
    <t>HiWi</t>
  </si>
  <si>
    <t>HiWi - Studentisch</t>
  </si>
  <si>
    <t>wichtige Annahme:</t>
  </si>
  <si>
    <t>E13</t>
  </si>
  <si>
    <t>HiWi - studentisch</t>
  </si>
  <si>
    <t>Nutzung von Geräten</t>
  </si>
  <si>
    <t xml:space="preserve">- Gerätebezeichnung / Inventarnummer* - </t>
  </si>
  <si>
    <t>Summe Gerätenutzung</t>
  </si>
  <si>
    <t>6)</t>
  </si>
  <si>
    <t>Auftraggeber</t>
  </si>
  <si>
    <r>
      <t>Kosten</t>
    </r>
    <r>
      <rPr>
        <vertAlign val="superscript"/>
        <sz val="11"/>
        <rFont val="Arial"/>
        <family val="2"/>
      </rPr>
      <t>1</t>
    </r>
  </si>
  <si>
    <r>
      <t>Zuschlag</t>
    </r>
    <r>
      <rPr>
        <vertAlign val="superscript"/>
        <sz val="11"/>
        <rFont val="Arial"/>
        <family val="2"/>
      </rPr>
      <t>2</t>
    </r>
  </si>
  <si>
    <t>wissenschaftliches bzw. technisches Personal</t>
  </si>
  <si>
    <t>dito.</t>
  </si>
  <si>
    <t>Kosten (netto)</t>
  </si>
  <si>
    <t>Arbeitnehmer</t>
  </si>
  <si>
    <t>Beschäftigte: Personalnormsätze des Landes für KLR (speziel für Hochschulen) | Beamte: VwV Kostenfestlegung</t>
  </si>
  <si>
    <t>Umsatzsteuer (19%)</t>
  </si>
  <si>
    <t>Projektsumme (brutto)</t>
  </si>
  <si>
    <t>Gesamtkosten (netto)</t>
  </si>
  <si>
    <t>Anschaffungskosten*</t>
  </si>
  <si>
    <t>W1</t>
  </si>
  <si>
    <t>Zwischensumme</t>
  </si>
  <si>
    <t>HiWi - geprüft, Bachelor</t>
  </si>
  <si>
    <t>Uni-Sätze</t>
  </si>
  <si>
    <t>zusätzl. Verbrauchskosten pro Jahr</t>
  </si>
  <si>
    <t>Nutzungskosten pro Stunde</t>
  </si>
  <si>
    <t xml:space="preserve">** jährlich Nutzungsdauer entspricht der maximalen Betriebsdauer: 
z.B. 24 Stunden pro Tag, 365,25 Tagen pro Jahr ergibt 8766 Std. </t>
  </si>
  <si>
    <t>* Daten bei ZUV/ Abt. IV-3 erfragen</t>
  </si>
  <si>
    <t>E13Ü</t>
  </si>
  <si>
    <t>VwV Kostenfestlegung 2022</t>
  </si>
  <si>
    <t>A10 mD</t>
  </si>
  <si>
    <t xml:space="preserve">Jahr/1656 Arbeitsstunden </t>
  </si>
  <si>
    <t>A10 gD</t>
  </si>
  <si>
    <t>A09</t>
  </si>
  <si>
    <t>jährliche Arbeitstunden 1656 bei Beamten (41 h wöchentlich) und 1596 bei Angestellen (39,5 h wöchentlich)</t>
  </si>
  <si>
    <t>davon Gewinnaufschlag 2,5%</t>
  </si>
  <si>
    <t>zusätzliche Verbrauchskosten pro Jahr</t>
  </si>
  <si>
    <t>jährliche Nutzungsdauer in Stunden</t>
  </si>
  <si>
    <t>Nutzungskosten je Stunde</t>
  </si>
  <si>
    <t>Kosten weiterer Geräte (automatischer Übertrag aus Seite 2)</t>
  </si>
  <si>
    <t>4. Sachkosten</t>
  </si>
  <si>
    <t>Laufzeit</t>
  </si>
  <si>
    <t>Auftragsbezeichnung</t>
  </si>
  <si>
    <t>Verantwortliche/r</t>
  </si>
  <si>
    <t>Körperschafts-, Gewerbe-, Kapitalertragssteuer (14%)</t>
  </si>
  <si>
    <t>4. Raum- und Bewirtschaftungskosten</t>
  </si>
  <si>
    <t>Nutzungsdauer* in Monaten</t>
  </si>
  <si>
    <t>* Daten bei ZUV/Abt. IV-3 erfragen</t>
  </si>
  <si>
    <t>zusätzliche Wartungskosten pro Jahr</t>
  </si>
  <si>
    <t>2. Gerätenutzung (weitere Geräte)</t>
  </si>
  <si>
    <t>7)</t>
  </si>
  <si>
    <t>- Nutzung in Stunden:</t>
  </si>
  <si>
    <t>Kalkulationsschema AgE - Seite 2</t>
  </si>
  <si>
    <t>Nutzung in Stunden</t>
  </si>
  <si>
    <t>Personalstunden aus 1)</t>
  </si>
  <si>
    <t>davon im Büro</t>
  </si>
  <si>
    <t>sonstiger Verbrauch / sonstiges Material</t>
  </si>
  <si>
    <t>2. Kosten durch Gerätenutzung</t>
  </si>
  <si>
    <t>Laborstunden gesamt (durch Gerätenutzung)</t>
  </si>
  <si>
    <t>zusätzl. Wartungskosten pro Jahr</t>
  </si>
  <si>
    <t>NSI Personal- normsätze 2025</t>
  </si>
  <si>
    <r>
      <t xml:space="preserve">5. Overheadkosten: </t>
    </r>
    <r>
      <rPr>
        <b/>
        <sz val="10"/>
        <rFont val="Arial"/>
        <family val="2"/>
      </rPr>
      <t>pauschal 20%  auf Zwischensumme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</si>
</sst>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25" x14ac:knownFonts="1">
    <font>
      <sz val="11"/>
      <color theme="1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indexed="30"/>
      <name val="Arial"/>
      <family val="2"/>
    </font>
    <font>
      <sz val="11"/>
      <color indexed="3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vertAlign val="superscript"/>
      <sz val="1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7030A0"/>
      <name val="Calibri"/>
      <family val="2"/>
      <scheme val="minor"/>
    </font>
    <font>
      <i/>
      <sz val="11"/>
      <name val="Arial"/>
      <family val="2"/>
    </font>
    <font>
      <i/>
      <sz val="10"/>
      <name val="Arial"/>
      <family val="2"/>
    </font>
    <font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center" wrapText="1"/>
    </xf>
    <xf numFmtId="0" fontId="0" fillId="0" borderId="0" xfId="0" applyProtection="1"/>
    <xf numFmtId="8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wrapText="1"/>
    </xf>
    <xf numFmtId="0" fontId="3" fillId="0" borderId="1" xfId="0" applyFont="1" applyBorder="1" applyAlignment="1" applyProtection="1"/>
    <xf numFmtId="0" fontId="3" fillId="0" borderId="2" xfId="0" applyFont="1" applyFill="1" applyBorder="1" applyAlignment="1" applyProtection="1"/>
    <xf numFmtId="0" fontId="3" fillId="0" borderId="0" xfId="0" applyFont="1" applyFill="1" applyBorder="1" applyAlignment="1" applyProtection="1">
      <alignment wrapText="1"/>
    </xf>
    <xf numFmtId="8" fontId="2" fillId="0" borderId="0" xfId="0" applyNumberFormat="1" applyFont="1" applyBorder="1" applyAlignment="1" applyProtection="1">
      <alignment horizontal="center" wrapText="1"/>
    </xf>
    <xf numFmtId="0" fontId="2" fillId="0" borderId="0" xfId="0" applyFont="1" applyProtection="1"/>
    <xf numFmtId="0" fontId="9" fillId="2" borderId="3" xfId="0" applyFont="1" applyFill="1" applyBorder="1" applyProtection="1">
      <protection locked="0"/>
    </xf>
    <xf numFmtId="0" fontId="0" fillId="2" borderId="3" xfId="0" applyFont="1" applyFill="1" applyBorder="1" applyProtection="1">
      <protection locked="0"/>
    </xf>
    <xf numFmtId="0" fontId="0" fillId="0" borderId="0" xfId="0" applyBorder="1" applyProtection="1"/>
    <xf numFmtId="8" fontId="0" fillId="0" borderId="0" xfId="0" applyNumberFormat="1" applyBorder="1" applyProtection="1"/>
    <xf numFmtId="0" fontId="4" fillId="0" borderId="0" xfId="0" applyFont="1" applyProtection="1"/>
    <xf numFmtId="8" fontId="0" fillId="0" borderId="0" xfId="0" applyNumberFormat="1" applyProtection="1"/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8" fontId="3" fillId="0" borderId="0" xfId="0" applyNumberFormat="1" applyFont="1" applyFill="1" applyBorder="1" applyProtection="1"/>
    <xf numFmtId="0" fontId="9" fillId="2" borderId="3" xfId="0" applyFont="1" applyFill="1" applyBorder="1" applyProtection="1"/>
    <xf numFmtId="0" fontId="6" fillId="0" borderId="0" xfId="0" applyFont="1" applyFill="1" applyBorder="1" applyProtection="1"/>
    <xf numFmtId="0" fontId="4" fillId="0" borderId="0" xfId="0" applyFont="1" applyFill="1" applyBorder="1" applyProtection="1"/>
    <xf numFmtId="0" fontId="10" fillId="0" borderId="0" xfId="0" applyFont="1" applyFill="1" applyBorder="1" applyProtection="1"/>
    <xf numFmtId="0" fontId="6" fillId="0" borderId="2" xfId="0" applyFont="1" applyFill="1" applyBorder="1" applyProtection="1"/>
    <xf numFmtId="44" fontId="3" fillId="0" borderId="0" xfId="0" applyNumberFormat="1" applyFont="1" applyFill="1" applyBorder="1" applyProtection="1"/>
    <xf numFmtId="0" fontId="0" fillId="0" borderId="0" xfId="0" applyAlignment="1" applyProtection="1">
      <alignment wrapText="1"/>
    </xf>
    <xf numFmtId="0" fontId="10" fillId="0" borderId="0" xfId="0" applyFont="1" applyProtection="1"/>
    <xf numFmtId="0" fontId="10" fillId="0" borderId="0" xfId="0" applyFont="1" applyFill="1" applyBorder="1" applyAlignment="1" applyProtection="1">
      <alignment horizontal="left"/>
    </xf>
    <xf numFmtId="0" fontId="2" fillId="3" borderId="1" xfId="0" applyFont="1" applyFill="1" applyBorder="1"/>
    <xf numFmtId="0" fontId="0" fillId="3" borderId="7" xfId="0" applyFill="1" applyBorder="1"/>
    <xf numFmtId="0" fontId="0" fillId="4" borderId="1" xfId="0" applyFill="1" applyBorder="1"/>
    <xf numFmtId="0" fontId="0" fillId="5" borderId="7" xfId="0" applyFill="1" applyBorder="1"/>
    <xf numFmtId="0" fontId="0" fillId="6" borderId="8" xfId="0" applyFill="1" applyBorder="1"/>
    <xf numFmtId="0" fontId="10" fillId="0" borderId="1" xfId="0" applyFont="1" applyFill="1" applyBorder="1"/>
    <xf numFmtId="0" fontId="10" fillId="0" borderId="7" xfId="0" applyFont="1" applyFill="1" applyBorder="1"/>
    <xf numFmtId="0" fontId="0" fillId="0" borderId="1" xfId="0" applyFill="1" applyBorder="1"/>
    <xf numFmtId="0" fontId="0" fillId="0" borderId="7" xfId="0" applyFill="1" applyBorder="1"/>
    <xf numFmtId="0" fontId="0" fillId="0" borderId="0" xfId="0" applyFill="1" applyBorder="1"/>
    <xf numFmtId="0" fontId="2" fillId="3" borderId="2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5" borderId="6" xfId="0" quotePrefix="1" applyFont="1" applyFill="1" applyBorder="1" applyAlignment="1">
      <alignment horizontal="center" vertical="center"/>
    </xf>
    <xf numFmtId="0" fontId="2" fillId="6" borderId="9" xfId="0" quotePrefix="1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6" xfId="0" quotePrefix="1" applyFont="1" applyFill="1" applyBorder="1" applyAlignment="1">
      <alignment horizontal="center" vertical="center" wrapText="1"/>
    </xf>
    <xf numFmtId="0" fontId="10" fillId="3" borderId="2" xfId="0" applyFont="1" applyFill="1" applyBorder="1"/>
    <xf numFmtId="0" fontId="0" fillId="3" borderId="6" xfId="0" applyFill="1" applyBorder="1"/>
    <xf numFmtId="0" fontId="0" fillId="4" borderId="2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3" borderId="10" xfId="0" applyFont="1" applyFill="1" applyBorder="1"/>
    <xf numFmtId="3" fontId="11" fillId="3" borderId="11" xfId="0" applyNumberFormat="1" applyFont="1" applyFill="1" applyBorder="1"/>
    <xf numFmtId="3" fontId="0" fillId="4" borderId="10" xfId="0" applyNumberFormat="1" applyFill="1" applyBorder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6" borderId="12" xfId="0" applyNumberForma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12" fillId="3" borderId="6" xfId="0" applyNumberFormat="1" applyFont="1" applyFill="1" applyBorder="1"/>
    <xf numFmtId="3" fontId="0" fillId="4" borderId="2" xfId="0" applyNumberFormat="1" applyFill="1" applyBorder="1" applyAlignment="1">
      <alignment horizontal="center"/>
    </xf>
    <xf numFmtId="3" fontId="0" fillId="5" borderId="6" xfId="0" applyNumberFormat="1" applyFill="1" applyBorder="1" applyAlignment="1">
      <alignment horizontal="center"/>
    </xf>
    <xf numFmtId="3" fontId="0" fillId="6" borderId="9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0" fillId="4" borderId="0" xfId="0" applyNumberFormat="1" applyFill="1" applyBorder="1" applyAlignment="1">
      <alignment horizontal="center"/>
    </xf>
    <xf numFmtId="3" fontId="10" fillId="0" borderId="6" xfId="0" applyNumberFormat="1" applyFont="1" applyFill="1" applyBorder="1" applyAlignment="1">
      <alignment horizontal="center"/>
    </xf>
    <xf numFmtId="0" fontId="10" fillId="0" borderId="2" xfId="0" applyFont="1" applyFill="1" applyBorder="1"/>
    <xf numFmtId="3" fontId="12" fillId="0" borderId="6" xfId="0" applyNumberFormat="1" applyFont="1" applyFill="1" applyBorder="1"/>
    <xf numFmtId="3" fontId="0" fillId="0" borderId="9" xfId="0" applyNumberFormat="1" applyFill="1" applyBorder="1" applyAlignment="1">
      <alignment horizontal="center"/>
    </xf>
    <xf numFmtId="3" fontId="12" fillId="0" borderId="0" xfId="0" applyNumberFormat="1" applyFont="1" applyFill="1" applyBorder="1"/>
    <xf numFmtId="0" fontId="0" fillId="0" borderId="0" xfId="0" applyFill="1"/>
    <xf numFmtId="0" fontId="10" fillId="3" borderId="11" xfId="0" applyFont="1" applyFill="1" applyBorder="1"/>
    <xf numFmtId="0" fontId="10" fillId="3" borderId="6" xfId="0" applyFont="1" applyFill="1" applyBorder="1"/>
    <xf numFmtId="0" fontId="10" fillId="3" borderId="13" xfId="0" applyFont="1" applyFill="1" applyBorder="1"/>
    <xf numFmtId="0" fontId="10" fillId="3" borderId="14" xfId="0" applyFont="1" applyFill="1" applyBorder="1"/>
    <xf numFmtId="0" fontId="10" fillId="0" borderId="0" xfId="0" applyFont="1" applyFill="1" applyBorder="1"/>
    <xf numFmtId="3" fontId="10" fillId="0" borderId="0" xfId="0" applyNumberFormat="1" applyFont="1" applyFill="1" applyBorder="1"/>
    <xf numFmtId="4" fontId="10" fillId="0" borderId="0" xfId="0" applyNumberFormat="1" applyFont="1" applyFill="1" applyBorder="1"/>
    <xf numFmtId="3" fontId="0" fillId="0" borderId="0" xfId="0" applyNumberFormat="1" applyFill="1"/>
    <xf numFmtId="0" fontId="2" fillId="4" borderId="0" xfId="0" applyFont="1" applyFill="1" applyBorder="1"/>
    <xf numFmtId="3" fontId="12" fillId="4" borderId="0" xfId="0" applyNumberFormat="1" applyFont="1" applyFill="1" applyBorder="1"/>
    <xf numFmtId="3" fontId="10" fillId="4" borderId="0" xfId="0" applyNumberFormat="1" applyFont="1" applyFill="1" applyBorder="1"/>
    <xf numFmtId="4" fontId="10" fillId="4" borderId="0" xfId="0" applyNumberFormat="1" applyFont="1" applyFill="1" applyBorder="1"/>
    <xf numFmtId="0" fontId="0" fillId="4" borderId="0" xfId="0" applyFill="1" applyBorder="1"/>
    <xf numFmtId="0" fontId="6" fillId="0" borderId="0" xfId="0" applyFont="1" applyFill="1" applyBorder="1" applyAlignment="1" applyProtection="1">
      <alignment wrapText="1"/>
    </xf>
    <xf numFmtId="8" fontId="6" fillId="0" borderId="0" xfId="0" applyNumberFormat="1" applyFont="1" applyFill="1" applyBorder="1" applyProtection="1"/>
    <xf numFmtId="0" fontId="9" fillId="0" borderId="0" xfId="0" applyFont="1" applyFill="1" applyBorder="1" applyProtection="1"/>
    <xf numFmtId="0" fontId="14" fillId="3" borderId="2" xfId="0" applyFont="1" applyFill="1" applyBorder="1"/>
    <xf numFmtId="8" fontId="6" fillId="0" borderId="0" xfId="0" applyNumberFormat="1" applyFont="1" applyFill="1" applyBorder="1" applyAlignment="1" applyProtection="1">
      <alignment horizontal="center"/>
    </xf>
    <xf numFmtId="8" fontId="6" fillId="0" borderId="6" xfId="0" applyNumberFormat="1" applyFont="1" applyFill="1" applyBorder="1" applyAlignment="1" applyProtection="1">
      <alignment horizontal="center"/>
    </xf>
    <xf numFmtId="0" fontId="8" fillId="0" borderId="2" xfId="0" applyFont="1" applyFill="1" applyBorder="1" applyProtection="1"/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horizontal="center"/>
    </xf>
    <xf numFmtId="8" fontId="0" fillId="0" borderId="0" xfId="0" applyNumberFormat="1" applyFont="1" applyFill="1" applyBorder="1" applyProtection="1"/>
    <xf numFmtId="8" fontId="9" fillId="0" borderId="6" xfId="0" applyNumberFormat="1" applyFont="1" applyFill="1" applyBorder="1" applyProtection="1"/>
    <xf numFmtId="0" fontId="0" fillId="0" borderId="2" xfId="0" applyFont="1" applyFill="1" applyBorder="1" applyProtection="1"/>
    <xf numFmtId="0" fontId="0" fillId="0" borderId="0" xfId="0" applyFont="1" applyFill="1" applyBorder="1" applyAlignment="1" applyProtection="1">
      <alignment wrapText="1"/>
    </xf>
    <xf numFmtId="0" fontId="0" fillId="0" borderId="2" xfId="0" applyFont="1" applyFill="1" applyBorder="1" applyAlignment="1" applyProtection="1"/>
    <xf numFmtId="0" fontId="0" fillId="0" borderId="5" xfId="0" applyFont="1" applyFill="1" applyBorder="1" applyProtection="1"/>
    <xf numFmtId="0" fontId="14" fillId="0" borderId="5" xfId="0" applyFont="1" applyFill="1" applyBorder="1" applyProtection="1"/>
    <xf numFmtId="0" fontId="14" fillId="0" borderId="5" xfId="0" applyFont="1" applyFill="1" applyBorder="1" applyAlignment="1" applyProtection="1">
      <alignment wrapText="1"/>
    </xf>
    <xf numFmtId="8" fontId="14" fillId="0" borderId="7" xfId="0" applyNumberFormat="1" applyFont="1" applyFill="1" applyBorder="1" applyProtection="1"/>
    <xf numFmtId="8" fontId="6" fillId="0" borderId="6" xfId="0" applyNumberFormat="1" applyFont="1" applyFill="1" applyBorder="1" applyProtection="1"/>
    <xf numFmtId="8" fontId="0" fillId="0" borderId="6" xfId="0" applyNumberFormat="1" applyFont="1" applyFill="1" applyBorder="1" applyProtection="1"/>
    <xf numFmtId="0" fontId="15" fillId="0" borderId="2" xfId="0" quotePrefix="1" applyFont="1" applyFill="1" applyBorder="1" applyProtection="1"/>
    <xf numFmtId="0" fontId="0" fillId="0" borderId="2" xfId="0" quotePrefix="1" applyFont="1" applyFill="1" applyBorder="1" applyProtection="1"/>
    <xf numFmtId="8" fontId="14" fillId="0" borderId="5" xfId="0" applyNumberFormat="1" applyFont="1" applyFill="1" applyBorder="1" applyProtection="1"/>
    <xf numFmtId="0" fontId="6" fillId="0" borderId="0" xfId="0" applyFont="1" applyBorder="1" applyAlignment="1" applyProtection="1">
      <alignment wrapText="1"/>
    </xf>
    <xf numFmtId="0" fontId="0" fillId="0" borderId="0" xfId="0" applyFont="1" applyProtection="1"/>
    <xf numFmtId="2" fontId="3" fillId="0" borderId="0" xfId="0" applyNumberFormat="1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center" wrapText="1"/>
    </xf>
    <xf numFmtId="0" fontId="6" fillId="0" borderId="0" xfId="0" applyFont="1" applyProtection="1"/>
    <xf numFmtId="8" fontId="9" fillId="0" borderId="0" xfId="0" applyNumberFormat="1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6" fillId="0" borderId="4" xfId="0" applyFont="1" applyFill="1" applyBorder="1" applyProtection="1"/>
    <xf numFmtId="0" fontId="6" fillId="0" borderId="4" xfId="0" applyFont="1" applyFill="1" applyBorder="1" applyAlignment="1" applyProtection="1">
      <alignment wrapText="1"/>
    </xf>
    <xf numFmtId="8" fontId="6" fillId="0" borderId="14" xfId="0" applyNumberFormat="1" applyFont="1" applyFill="1" applyBorder="1" applyProtection="1"/>
    <xf numFmtId="0" fontId="8" fillId="8" borderId="1" xfId="0" applyFont="1" applyFill="1" applyBorder="1" applyProtection="1"/>
    <xf numFmtId="0" fontId="2" fillId="8" borderId="5" xfId="0" applyFont="1" applyFill="1" applyBorder="1" applyProtection="1"/>
    <xf numFmtId="8" fontId="6" fillId="8" borderId="5" xfId="0" applyNumberFormat="1" applyFont="1" applyFill="1" applyBorder="1" applyAlignment="1" applyProtection="1">
      <alignment horizontal="center"/>
    </xf>
    <xf numFmtId="8" fontId="6" fillId="8" borderId="7" xfId="0" applyNumberFormat="1" applyFont="1" applyFill="1" applyBorder="1" applyAlignment="1" applyProtection="1">
      <alignment horizontal="center"/>
    </xf>
    <xf numFmtId="8" fontId="9" fillId="9" borderId="3" xfId="0" applyNumberFormat="1" applyFont="1" applyFill="1" applyBorder="1" applyProtection="1"/>
    <xf numFmtId="8" fontId="9" fillId="9" borderId="15" xfId="0" applyNumberFormat="1" applyFont="1" applyFill="1" applyBorder="1" applyProtection="1"/>
    <xf numFmtId="164" fontId="0" fillId="9" borderId="3" xfId="0" applyNumberFormat="1" applyFont="1" applyFill="1" applyBorder="1" applyProtection="1"/>
    <xf numFmtId="0" fontId="0" fillId="10" borderId="3" xfId="0" applyFont="1" applyFill="1" applyBorder="1" applyProtection="1">
      <protection locked="0"/>
    </xf>
    <xf numFmtId="8" fontId="0" fillId="10" borderId="15" xfId="0" applyNumberFormat="1" applyFont="1" applyFill="1" applyBorder="1" applyProtection="1">
      <protection locked="0"/>
    </xf>
    <xf numFmtId="0" fontId="0" fillId="10" borderId="3" xfId="0" applyFont="1" applyFill="1" applyBorder="1" applyProtection="1"/>
    <xf numFmtId="0" fontId="6" fillId="8" borderId="13" xfId="0" applyFont="1" applyFill="1" applyBorder="1" applyProtection="1"/>
    <xf numFmtId="0" fontId="0" fillId="10" borderId="0" xfId="0" quotePrefix="1" applyFont="1" applyFill="1" applyBorder="1" applyProtection="1">
      <protection locked="0"/>
    </xf>
    <xf numFmtId="8" fontId="0" fillId="10" borderId="3" xfId="0" applyNumberFormat="1" applyFont="1" applyFill="1" applyBorder="1" applyAlignment="1" applyProtection="1">
      <alignment wrapText="1"/>
      <protection locked="0"/>
    </xf>
    <xf numFmtId="0" fontId="6" fillId="8" borderId="4" xfId="0" applyFont="1" applyFill="1" applyBorder="1" applyProtection="1"/>
    <xf numFmtId="0" fontId="6" fillId="8" borderId="4" xfId="0" applyFont="1" applyFill="1" applyBorder="1" applyAlignment="1" applyProtection="1">
      <alignment wrapText="1"/>
    </xf>
    <xf numFmtId="8" fontId="6" fillId="8" borderId="14" xfId="0" applyNumberFormat="1" applyFont="1" applyFill="1" applyBorder="1" applyProtection="1"/>
    <xf numFmtId="0" fontId="0" fillId="0" borderId="2" xfId="0" applyBorder="1" applyProtection="1"/>
    <xf numFmtId="0" fontId="6" fillId="0" borderId="17" xfId="0" applyFont="1" applyFill="1" applyBorder="1" applyProtection="1"/>
    <xf numFmtId="0" fontId="6" fillId="0" borderId="18" xfId="0" applyFont="1" applyFill="1" applyBorder="1" applyProtection="1"/>
    <xf numFmtId="0" fontId="6" fillId="0" borderId="18" xfId="0" applyFont="1" applyFill="1" applyBorder="1" applyAlignment="1" applyProtection="1">
      <alignment wrapText="1"/>
    </xf>
    <xf numFmtId="8" fontId="6" fillId="0" borderId="18" xfId="0" applyNumberFormat="1" applyFont="1" applyFill="1" applyBorder="1" applyProtection="1"/>
    <xf numFmtId="8" fontId="6" fillId="0" borderId="19" xfId="0" applyNumberFormat="1" applyFont="1" applyFill="1" applyBorder="1" applyProtection="1"/>
    <xf numFmtId="0" fontId="3" fillId="11" borderId="17" xfId="0" applyFont="1" applyFill="1" applyBorder="1" applyProtection="1"/>
    <xf numFmtId="0" fontId="3" fillId="11" borderId="18" xfId="0" applyFont="1" applyFill="1" applyBorder="1" applyProtection="1"/>
    <xf numFmtId="0" fontId="3" fillId="11" borderId="18" xfId="0" applyFont="1" applyFill="1" applyBorder="1" applyAlignment="1" applyProtection="1">
      <alignment wrapText="1"/>
    </xf>
    <xf numFmtId="8" fontId="3" fillId="11" borderId="18" xfId="0" applyNumberFormat="1" applyFont="1" applyFill="1" applyBorder="1" applyProtection="1"/>
    <xf numFmtId="8" fontId="3" fillId="11" borderId="19" xfId="0" applyNumberFormat="1" applyFont="1" applyFill="1" applyBorder="1" applyProtection="1"/>
    <xf numFmtId="0" fontId="0" fillId="10" borderId="3" xfId="0" applyFill="1" applyBorder="1" applyProtection="1">
      <protection locked="0"/>
    </xf>
    <xf numFmtId="3" fontId="2" fillId="12" borderId="10" xfId="0" applyNumberFormat="1" applyFont="1" applyFill="1" applyBorder="1" applyAlignment="1">
      <alignment horizontal="center" wrapText="1"/>
    </xf>
    <xf numFmtId="3" fontId="0" fillId="12" borderId="2" xfId="0" applyNumberFormat="1" applyFont="1" applyFill="1" applyBorder="1" applyAlignment="1">
      <alignment horizontal="center" wrapText="1"/>
    </xf>
    <xf numFmtId="3" fontId="0" fillId="5" borderId="6" xfId="0" applyNumberFormat="1" applyFont="1" applyFill="1" applyBorder="1" applyAlignment="1">
      <alignment horizontal="center"/>
    </xf>
    <xf numFmtId="3" fontId="9" fillId="6" borderId="9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center"/>
    </xf>
    <xf numFmtId="3" fontId="9" fillId="0" borderId="6" xfId="0" applyNumberFormat="1" applyFont="1" applyFill="1" applyBorder="1" applyAlignment="1">
      <alignment horizontal="center"/>
    </xf>
    <xf numFmtId="3" fontId="6" fillId="12" borderId="10" xfId="0" applyNumberFormat="1" applyFont="1" applyFill="1" applyBorder="1" applyAlignment="1">
      <alignment horizontal="center" wrapText="1"/>
    </xf>
    <xf numFmtId="3" fontId="0" fillId="5" borderId="11" xfId="0" applyNumberFormat="1" applyFont="1" applyFill="1" applyBorder="1" applyAlignment="1">
      <alignment horizontal="center"/>
    </xf>
    <xf numFmtId="3" fontId="0" fillId="6" borderId="12" xfId="0" applyNumberFormat="1" applyFont="1" applyFill="1" applyBorder="1" applyAlignment="1">
      <alignment horizontal="center"/>
    </xf>
    <xf numFmtId="3" fontId="0" fillId="0" borderId="10" xfId="0" applyNumberFormat="1" applyFont="1" applyFill="1" applyBorder="1" applyAlignment="1">
      <alignment horizontal="center"/>
    </xf>
    <xf numFmtId="3" fontId="0" fillId="0" borderId="11" xfId="0" applyNumberFormat="1" applyFont="1" applyFill="1" applyBorder="1" applyAlignment="1">
      <alignment horizontal="center"/>
    </xf>
    <xf numFmtId="3" fontId="0" fillId="6" borderId="9" xfId="0" applyNumberFormat="1" applyFont="1" applyFill="1" applyBorder="1" applyAlignment="1">
      <alignment horizontal="center"/>
    </xf>
    <xf numFmtId="3" fontId="0" fillId="0" borderId="2" xfId="0" applyNumberFormat="1" applyFont="1" applyFill="1" applyBorder="1" applyAlignment="1">
      <alignment horizontal="center"/>
    </xf>
    <xf numFmtId="3" fontId="0" fillId="0" borderId="6" xfId="0" applyNumberFormat="1" applyFont="1" applyFill="1" applyBorder="1" applyAlignment="1">
      <alignment horizontal="center"/>
    </xf>
    <xf numFmtId="3" fontId="0" fillId="6" borderId="16" xfId="0" applyNumberFormat="1" applyFont="1" applyFill="1" applyBorder="1" applyAlignment="1">
      <alignment horizontal="center"/>
    </xf>
    <xf numFmtId="3" fontId="0" fillId="0" borderId="13" xfId="0" applyNumberFormat="1" applyFont="1" applyFill="1" applyBorder="1" applyAlignment="1">
      <alignment horizontal="center"/>
    </xf>
    <xf numFmtId="3" fontId="0" fillId="0" borderId="14" xfId="0" applyNumberFormat="1" applyFont="1" applyFill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13" xfId="0" applyNumberFormat="1" applyFont="1" applyFill="1" applyBorder="1" applyAlignment="1">
      <alignment horizontal="center"/>
    </xf>
    <xf numFmtId="0" fontId="0" fillId="0" borderId="0" xfId="0" applyAlignment="1" applyProtection="1">
      <alignment vertical="center"/>
    </xf>
    <xf numFmtId="8" fontId="0" fillId="0" borderId="0" xfId="0" applyNumberFormat="1" applyAlignment="1" applyProtection="1">
      <alignment vertical="center"/>
    </xf>
    <xf numFmtId="44" fontId="4" fillId="0" borderId="0" xfId="0" applyNumberFormat="1" applyFont="1" applyFill="1" applyBorder="1" applyProtection="1"/>
    <xf numFmtId="44" fontId="6" fillId="0" borderId="0" xfId="0" applyNumberFormat="1" applyFont="1" applyFill="1" applyBorder="1" applyProtection="1"/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8" fontId="0" fillId="0" borderId="0" xfId="0" applyNumberFormat="1" applyFill="1" applyAlignment="1" applyProtection="1">
      <alignment vertical="center"/>
    </xf>
    <xf numFmtId="0" fontId="6" fillId="0" borderId="20" xfId="0" applyFont="1" applyFill="1" applyBorder="1" applyProtection="1"/>
    <xf numFmtId="0" fontId="2" fillId="0" borderId="21" xfId="0" applyFont="1" applyFill="1" applyBorder="1" applyProtection="1"/>
    <xf numFmtId="8" fontId="6" fillId="0" borderId="21" xfId="0" applyNumberFormat="1" applyFont="1" applyFill="1" applyBorder="1" applyAlignment="1" applyProtection="1">
      <alignment horizontal="center"/>
    </xf>
    <xf numFmtId="8" fontId="6" fillId="0" borderId="22" xfId="0" applyNumberFormat="1" applyFont="1" applyFill="1" applyBorder="1" applyAlignment="1" applyProtection="1">
      <alignment horizontal="right"/>
    </xf>
    <xf numFmtId="0" fontId="3" fillId="11" borderId="20" xfId="0" applyFont="1" applyFill="1" applyBorder="1" applyProtection="1"/>
    <xf numFmtId="0" fontId="3" fillId="11" borderId="21" xfId="0" applyFont="1" applyFill="1" applyBorder="1" applyProtection="1"/>
    <xf numFmtId="0" fontId="3" fillId="11" borderId="21" xfId="0" applyFont="1" applyFill="1" applyBorder="1" applyAlignment="1" applyProtection="1">
      <alignment wrapText="1"/>
    </xf>
    <xf numFmtId="8" fontId="3" fillId="11" borderId="21" xfId="0" applyNumberFormat="1" applyFont="1" applyFill="1" applyBorder="1" applyProtection="1"/>
    <xf numFmtId="8" fontId="3" fillId="11" borderId="22" xfId="0" applyNumberFormat="1" applyFont="1" applyFill="1" applyBorder="1" applyProtection="1"/>
    <xf numFmtId="0" fontId="0" fillId="0" borderId="0" xfId="0" applyFont="1" applyBorder="1" applyProtection="1"/>
    <xf numFmtId="0" fontId="4" fillId="10" borderId="4" xfId="0" applyFont="1" applyFill="1" applyBorder="1" applyAlignment="1" applyProtection="1">
      <alignment horizontal="left" vertical="top"/>
      <protection locked="0"/>
    </xf>
    <xf numFmtId="0" fontId="4" fillId="0" borderId="2" xfId="0" applyFont="1" applyFill="1" applyBorder="1" applyAlignment="1" applyProtection="1">
      <alignment horizontal="left"/>
    </xf>
    <xf numFmtId="0" fontId="3" fillId="0" borderId="13" xfId="0" applyFont="1" applyFill="1" applyBorder="1" applyAlignment="1" applyProtection="1">
      <alignment horizontal="left" vertical="top" wrapText="1"/>
    </xf>
    <xf numFmtId="0" fontId="19" fillId="0" borderId="0" xfId="0" applyFont="1" applyProtection="1"/>
    <xf numFmtId="0" fontId="10" fillId="7" borderId="8" xfId="0" applyFont="1" applyFill="1" applyBorder="1"/>
    <xf numFmtId="0" fontId="10" fillId="7" borderId="9" xfId="0" applyFont="1" applyFill="1" applyBorder="1"/>
    <xf numFmtId="0" fontId="10" fillId="7" borderId="16" xfId="0" applyFont="1" applyFill="1" applyBorder="1"/>
    <xf numFmtId="0" fontId="10" fillId="7" borderId="9" xfId="0" applyFont="1" applyFill="1" applyBorder="1" applyProtection="1"/>
    <xf numFmtId="0" fontId="10" fillId="7" borderId="16" xfId="0" applyFont="1" applyFill="1" applyBorder="1" applyProtection="1"/>
    <xf numFmtId="0" fontId="9" fillId="0" borderId="0" xfId="0" applyFont="1" applyFill="1" applyBorder="1" applyAlignment="1" applyProtection="1"/>
    <xf numFmtId="0" fontId="6" fillId="13" borderId="20" xfId="0" applyFont="1" applyFill="1" applyBorder="1" applyProtection="1"/>
    <xf numFmtId="0" fontId="2" fillId="13" borderId="21" xfId="0" applyFont="1" applyFill="1" applyBorder="1" applyProtection="1"/>
    <xf numFmtId="8" fontId="6" fillId="13" borderId="21" xfId="0" applyNumberFormat="1" applyFont="1" applyFill="1" applyBorder="1" applyAlignment="1" applyProtection="1">
      <alignment horizontal="center"/>
    </xf>
    <xf numFmtId="8" fontId="6" fillId="13" borderId="22" xfId="0" applyNumberFormat="1" applyFont="1" applyFill="1" applyBorder="1" applyAlignment="1" applyProtection="1">
      <alignment horizontal="right"/>
    </xf>
    <xf numFmtId="3" fontId="6" fillId="0" borderId="11" xfId="0" applyNumberFormat="1" applyFont="1" applyFill="1" applyBorder="1" applyAlignment="1">
      <alignment horizontal="center"/>
    </xf>
    <xf numFmtId="0" fontId="4" fillId="10" borderId="14" xfId="0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 applyProtection="1"/>
    <xf numFmtId="164" fontId="0" fillId="9" borderId="15" xfId="0" applyNumberFormat="1" applyFont="1" applyFill="1" applyBorder="1" applyProtection="1"/>
    <xf numFmtId="164" fontId="18" fillId="9" borderId="15" xfId="0" applyNumberFormat="1" applyFont="1" applyFill="1" applyBorder="1" applyProtection="1"/>
    <xf numFmtId="0" fontId="0" fillId="0" borderId="6" xfId="0" applyFont="1" applyBorder="1" applyProtection="1"/>
    <xf numFmtId="0" fontId="9" fillId="10" borderId="3" xfId="0" applyFont="1" applyFill="1" applyBorder="1" applyAlignment="1" applyProtection="1">
      <alignment wrapText="1"/>
      <protection locked="0"/>
    </xf>
    <xf numFmtId="164" fontId="9" fillId="10" borderId="3" xfId="0" applyNumberFormat="1" applyFont="1" applyFill="1" applyBorder="1" applyAlignment="1" applyProtection="1">
      <alignment wrapText="1"/>
      <protection locked="0"/>
    </xf>
    <xf numFmtId="0" fontId="9" fillId="0" borderId="0" xfId="0" quotePrefix="1" applyFont="1" applyFill="1" applyBorder="1" applyProtection="1"/>
    <xf numFmtId="0" fontId="3" fillId="10" borderId="5" xfId="0" applyFont="1" applyFill="1" applyBorder="1" applyAlignment="1" applyProtection="1">
      <protection locked="0"/>
    </xf>
    <xf numFmtId="0" fontId="3" fillId="10" borderId="5" xfId="0" applyFont="1" applyFill="1" applyBorder="1" applyAlignment="1" applyProtection="1">
      <alignment wrapText="1"/>
      <protection locked="0"/>
    </xf>
    <xf numFmtId="2" fontId="3" fillId="10" borderId="5" xfId="0" applyNumberFormat="1" applyFont="1" applyFill="1" applyBorder="1" applyAlignment="1" applyProtection="1">
      <alignment horizontal="left"/>
      <protection locked="0"/>
    </xf>
    <xf numFmtId="0" fontId="3" fillId="10" borderId="0" xfId="0" applyFont="1" applyFill="1" applyBorder="1" applyAlignment="1" applyProtection="1">
      <protection locked="0"/>
    </xf>
    <xf numFmtId="0" fontId="3" fillId="10" borderId="0" xfId="0" applyFont="1" applyFill="1" applyBorder="1" applyAlignment="1" applyProtection="1">
      <alignment wrapText="1"/>
      <protection locked="0"/>
    </xf>
    <xf numFmtId="2" fontId="3" fillId="10" borderId="0" xfId="0" applyNumberFormat="1" applyFont="1" applyFill="1" applyBorder="1" applyAlignment="1" applyProtection="1">
      <alignment horizontal="left"/>
      <protection locked="0"/>
    </xf>
    <xf numFmtId="2" fontId="3" fillId="10" borderId="6" xfId="0" applyNumberFormat="1" applyFont="1" applyFill="1" applyBorder="1" applyAlignment="1" applyProtection="1">
      <alignment horizontal="left"/>
      <protection locked="0"/>
    </xf>
    <xf numFmtId="3" fontId="0" fillId="0" borderId="0" xfId="0" applyNumberFormat="1"/>
    <xf numFmtId="3" fontId="21" fillId="14" borderId="23" xfId="0" applyNumberFormat="1" applyFont="1" applyFill="1" applyBorder="1" applyAlignment="1">
      <alignment horizontal="center"/>
    </xf>
    <xf numFmtId="3" fontId="20" fillId="0" borderId="2" xfId="0" applyNumberFormat="1" applyFont="1" applyFill="1" applyBorder="1" applyAlignment="1">
      <alignment horizontal="center"/>
    </xf>
    <xf numFmtId="2" fontId="3" fillId="10" borderId="7" xfId="0" applyNumberFormat="1" applyFont="1" applyFill="1" applyBorder="1" applyAlignment="1" applyProtection="1">
      <alignment horizontal="left"/>
      <protection locked="0"/>
    </xf>
    <xf numFmtId="0" fontId="23" fillId="9" borderId="4" xfId="0" applyFont="1" applyFill="1" applyBorder="1" applyAlignment="1" applyProtection="1">
      <alignment vertical="center"/>
    </xf>
    <xf numFmtId="0" fontId="23" fillId="9" borderId="4" xfId="0" applyFont="1" applyFill="1" applyBorder="1" applyAlignment="1" applyProtection="1">
      <alignment horizontal="center" vertical="center"/>
    </xf>
    <xf numFmtId="8" fontId="22" fillId="9" borderId="4" xfId="0" applyNumberFormat="1" applyFont="1" applyFill="1" applyBorder="1" applyAlignment="1" applyProtection="1">
      <alignment horizontal="center" vertical="center"/>
    </xf>
    <xf numFmtId="8" fontId="22" fillId="9" borderId="14" xfId="0" applyNumberFormat="1" applyFont="1" applyFill="1" applyBorder="1" applyAlignment="1" applyProtection="1">
      <alignment horizontal="right"/>
    </xf>
    <xf numFmtId="0" fontId="13" fillId="0" borderId="4" xfId="0" applyFont="1" applyBorder="1" applyAlignment="1" applyProtection="1">
      <alignment horizontal="left" wrapText="1"/>
    </xf>
    <xf numFmtId="0" fontId="24" fillId="0" borderId="0" xfId="0" applyFont="1" applyFill="1" applyBorder="1" applyProtection="1"/>
    <xf numFmtId="0" fontId="5" fillId="0" borderId="5" xfId="0" applyFont="1" applyFill="1" applyBorder="1" applyProtection="1"/>
    <xf numFmtId="0" fontId="15" fillId="0" borderId="0" xfId="0" quotePrefix="1" applyFont="1" applyFill="1" applyBorder="1" applyProtection="1"/>
    <xf numFmtId="0" fontId="0" fillId="0" borderId="0" xfId="0" quotePrefix="1" applyFont="1" applyFill="1" applyBorder="1" applyProtection="1"/>
    <xf numFmtId="0" fontId="0" fillId="0" borderId="1" xfId="0" applyFill="1" applyBorder="1" applyProtection="1"/>
    <xf numFmtId="0" fontId="0" fillId="0" borderId="2" xfId="0" applyFill="1" applyBorder="1" applyProtection="1"/>
    <xf numFmtId="20" fontId="0" fillId="0" borderId="2" xfId="0" applyNumberFormat="1" applyFill="1" applyBorder="1" applyProtection="1"/>
    <xf numFmtId="0" fontId="0" fillId="0" borderId="4" xfId="0" applyFill="1" applyBorder="1" applyProtection="1"/>
    <xf numFmtId="0" fontId="13" fillId="0" borderId="0" xfId="0" applyFont="1" applyBorder="1" applyAlignment="1" applyProtection="1">
      <alignment horizontal="left" wrapText="1"/>
    </xf>
    <xf numFmtId="0" fontId="9" fillId="0" borderId="0" xfId="0" applyFont="1" applyBorder="1" applyProtection="1"/>
    <xf numFmtId="0" fontId="6" fillId="0" borderId="13" xfId="0" applyFont="1" applyFill="1" applyBorder="1" applyProtection="1"/>
    <xf numFmtId="0" fontId="3" fillId="0" borderId="1" xfId="0" applyFont="1" applyFill="1" applyBorder="1" applyProtection="1"/>
    <xf numFmtId="9" fontId="0" fillId="0" borderId="0" xfId="0" applyNumberFormat="1"/>
    <xf numFmtId="0" fontId="23" fillId="8" borderId="5" xfId="0" applyFont="1" applyFill="1" applyBorder="1" applyProtection="1"/>
    <xf numFmtId="0" fontId="23" fillId="8" borderId="5" xfId="0" applyFont="1" applyFill="1" applyBorder="1" applyAlignment="1" applyProtection="1">
      <alignment horizontal="center"/>
    </xf>
    <xf numFmtId="8" fontId="22" fillId="8" borderId="5" xfId="0" applyNumberFormat="1" applyFont="1" applyFill="1" applyBorder="1" applyAlignment="1" applyProtection="1">
      <alignment horizontal="center"/>
    </xf>
    <xf numFmtId="164" fontId="9" fillId="9" borderId="3" xfId="0" applyNumberFormat="1" applyFont="1" applyFill="1" applyBorder="1" applyAlignment="1" applyProtection="1">
      <alignment wrapText="1"/>
    </xf>
    <xf numFmtId="0" fontId="9" fillId="9" borderId="3" xfId="0" applyFont="1" applyFill="1" applyBorder="1" applyAlignment="1" applyProtection="1">
      <alignment wrapText="1"/>
    </xf>
    <xf numFmtId="0" fontId="0" fillId="10" borderId="3" xfId="0" quotePrefix="1" applyFont="1" applyFill="1" applyBorder="1" applyProtection="1">
      <protection locked="0"/>
    </xf>
    <xf numFmtId="0" fontId="6" fillId="8" borderId="1" xfId="0" applyFont="1" applyFill="1" applyBorder="1" applyProtection="1"/>
    <xf numFmtId="0" fontId="6" fillId="9" borderId="13" xfId="0" applyFont="1" applyFill="1" applyBorder="1" applyProtection="1"/>
    <xf numFmtId="0" fontId="13" fillId="0" borderId="5" xfId="0" applyFont="1" applyBorder="1" applyAlignment="1" applyProtection="1">
      <alignment horizontal="left" wrapText="1"/>
    </xf>
    <xf numFmtId="0" fontId="13" fillId="0" borderId="4" xfId="0" applyFont="1" applyBorder="1" applyAlignment="1" applyProtection="1">
      <alignment horizontal="left" wrapText="1"/>
    </xf>
    <xf numFmtId="8" fontId="6" fillId="8" borderId="7" xfId="0" applyNumberFormat="1" applyFont="1" applyFill="1" applyBorder="1" applyAlignment="1" applyProtection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L123"/>
  <sheetViews>
    <sheetView tabSelected="1" topLeftCell="A7" zoomScale="85" zoomScaleNormal="85" workbookViewId="0">
      <selection activeCell="D15" sqref="D15"/>
    </sheetView>
  </sheetViews>
  <sheetFormatPr baseColWidth="10" defaultColWidth="11" defaultRowHeight="14.25" x14ac:dyDescent="0.2"/>
  <cols>
    <col min="1" max="1" width="21.5" style="114" customWidth="1"/>
    <col min="2" max="2" width="39.875" style="4" customWidth="1"/>
    <col min="3" max="3" width="15.875" style="4" customWidth="1"/>
    <col min="4" max="4" width="11.25" style="4" customWidth="1"/>
    <col min="5" max="5" width="14.5" style="4" customWidth="1"/>
    <col min="6" max="6" width="16.25" style="4" customWidth="1"/>
    <col min="7" max="7" width="11" style="4"/>
    <col min="8" max="8" width="11" style="4" customWidth="1"/>
    <col min="9" max="9" width="10.25" style="4" hidden="1" customWidth="1"/>
    <col min="10" max="10" width="11" style="4" hidden="1" customWidth="1"/>
    <col min="11" max="11" width="14.25" style="4" hidden="1" customWidth="1"/>
    <col min="12" max="12" width="11" style="4" hidden="1" customWidth="1"/>
    <col min="13" max="13" width="11" style="4"/>
    <col min="14" max="14" width="11.375" style="4" bestFit="1" customWidth="1"/>
    <col min="15" max="16384" width="11" style="4"/>
  </cols>
  <sheetData>
    <row r="1" spans="1:12" ht="15.75" x14ac:dyDescent="0.25">
      <c r="A1" s="7" t="s">
        <v>100</v>
      </c>
      <c r="B1" s="210"/>
      <c r="C1" s="211"/>
      <c r="D1" s="211"/>
      <c r="E1" s="212"/>
      <c r="F1" s="220"/>
      <c r="G1" s="6"/>
      <c r="I1" s="191" t="s">
        <v>5</v>
      </c>
      <c r="J1" s="191" t="s">
        <v>5</v>
      </c>
      <c r="K1" s="191" t="s">
        <v>5</v>
      </c>
      <c r="L1" s="191" t="s">
        <v>5</v>
      </c>
    </row>
    <row r="2" spans="1:12" ht="15.75" x14ac:dyDescent="0.25">
      <c r="A2" s="188"/>
      <c r="B2" s="9"/>
      <c r="C2" s="9"/>
      <c r="D2" s="115"/>
      <c r="E2" s="5"/>
      <c r="F2" s="116"/>
      <c r="G2" s="6"/>
      <c r="I2" s="192" t="s">
        <v>47</v>
      </c>
      <c r="J2" s="192" t="s">
        <v>33</v>
      </c>
      <c r="K2" s="192" t="s">
        <v>7</v>
      </c>
      <c r="L2" s="194" t="s">
        <v>55</v>
      </c>
    </row>
    <row r="3" spans="1:12" ht="15.75" x14ac:dyDescent="0.25">
      <c r="A3" s="8" t="s">
        <v>65</v>
      </c>
      <c r="B3" s="213"/>
      <c r="C3" s="214"/>
      <c r="D3" s="215"/>
      <c r="E3" s="215"/>
      <c r="F3" s="216"/>
      <c r="G3" s="6"/>
      <c r="I3" s="192" t="s">
        <v>4</v>
      </c>
      <c r="J3" s="192" t="s">
        <v>34</v>
      </c>
      <c r="K3" s="192" t="s">
        <v>79</v>
      </c>
      <c r="L3" s="194" t="s">
        <v>54</v>
      </c>
    </row>
    <row r="4" spans="1:12" ht="16.5" thickBot="1" x14ac:dyDescent="0.3">
      <c r="A4" s="8"/>
      <c r="B4" s="9"/>
      <c r="C4" s="9"/>
      <c r="D4" s="115"/>
      <c r="E4" s="5"/>
      <c r="F4" s="116"/>
      <c r="G4" s="6"/>
      <c r="I4" s="192" t="s">
        <v>10</v>
      </c>
      <c r="J4" s="192" t="s">
        <v>90</v>
      </c>
      <c r="K4" s="193" t="s">
        <v>60</v>
      </c>
      <c r="L4" s="194" t="s">
        <v>77</v>
      </c>
    </row>
    <row r="5" spans="1:12" ht="15.75" x14ac:dyDescent="0.25">
      <c r="A5" s="8" t="s">
        <v>99</v>
      </c>
      <c r="B5" s="213"/>
      <c r="C5" s="214"/>
      <c r="D5" s="215"/>
      <c r="E5" s="215"/>
      <c r="F5" s="216"/>
      <c r="G5" s="6"/>
      <c r="I5" s="192" t="s">
        <v>48</v>
      </c>
      <c r="J5" s="192" t="s">
        <v>87</v>
      </c>
      <c r="L5" s="194" t="s">
        <v>53</v>
      </c>
    </row>
    <row r="6" spans="1:12" ht="16.5" thickBot="1" x14ac:dyDescent="0.3">
      <c r="A6" s="8"/>
      <c r="B6" s="9"/>
      <c r="C6" s="9"/>
      <c r="D6" s="115"/>
      <c r="E6" s="5"/>
      <c r="F6" s="116"/>
      <c r="G6" s="6"/>
      <c r="I6" s="192" t="s">
        <v>49</v>
      </c>
      <c r="J6" s="192" t="s">
        <v>89</v>
      </c>
      <c r="L6" s="195" t="s">
        <v>52</v>
      </c>
    </row>
    <row r="7" spans="1:12" ht="16.5" thickBot="1" x14ac:dyDescent="0.3">
      <c r="A7" s="189" t="s">
        <v>98</v>
      </c>
      <c r="B7" s="187"/>
      <c r="C7" s="187"/>
      <c r="D7" s="187"/>
      <c r="E7" s="187"/>
      <c r="F7" s="202"/>
      <c r="G7" s="6"/>
      <c r="I7" s="192" t="s">
        <v>59</v>
      </c>
      <c r="J7" s="192" t="s">
        <v>36</v>
      </c>
    </row>
    <row r="8" spans="1:12" ht="15.75" thickBot="1" x14ac:dyDescent="0.3">
      <c r="A8" s="113"/>
      <c r="B8" s="2"/>
      <c r="C8" s="2"/>
      <c r="D8" s="2"/>
      <c r="E8" s="10"/>
      <c r="F8" s="3"/>
      <c r="G8" s="3"/>
      <c r="I8" s="192" t="s">
        <v>85</v>
      </c>
      <c r="J8" s="192" t="s">
        <v>37</v>
      </c>
    </row>
    <row r="9" spans="1:12" ht="16.5" customHeight="1" x14ac:dyDescent="0.25">
      <c r="A9" s="123" t="s">
        <v>0</v>
      </c>
      <c r="B9" s="124"/>
      <c r="C9" s="124"/>
      <c r="D9" s="124"/>
      <c r="E9" s="125" t="s">
        <v>1</v>
      </c>
      <c r="F9" s="126" t="s">
        <v>2</v>
      </c>
      <c r="G9" s="11"/>
      <c r="I9" s="192" t="s">
        <v>50</v>
      </c>
      <c r="J9" s="192" t="s">
        <v>38</v>
      </c>
    </row>
    <row r="10" spans="1:12" ht="15" x14ac:dyDescent="0.25">
      <c r="A10" s="96"/>
      <c r="B10" s="19"/>
      <c r="C10" s="19"/>
      <c r="D10" s="19"/>
      <c r="E10" s="94"/>
      <c r="F10" s="95"/>
      <c r="I10" s="192" t="s">
        <v>51</v>
      </c>
      <c r="J10" s="192" t="s">
        <v>40</v>
      </c>
    </row>
    <row r="11" spans="1:12" ht="15" x14ac:dyDescent="0.25">
      <c r="A11" s="96"/>
      <c r="B11" s="97"/>
      <c r="C11" s="97" t="s">
        <v>3</v>
      </c>
      <c r="D11" s="98" t="s">
        <v>8</v>
      </c>
      <c r="E11" s="99"/>
      <c r="F11" s="100"/>
      <c r="J11" s="192" t="s">
        <v>41</v>
      </c>
    </row>
    <row r="12" spans="1:12" ht="15" x14ac:dyDescent="0.25">
      <c r="A12" s="27"/>
      <c r="B12" s="92" t="s">
        <v>9</v>
      </c>
      <c r="C12" s="13" t="s">
        <v>5</v>
      </c>
      <c r="D12" s="150">
        <v>0</v>
      </c>
      <c r="E12" s="127">
        <f>D12*VLOOKUP(C12,'Entgelt- Gehaltstabellen'!$A$3:$I$44,8,0)</f>
        <v>0</v>
      </c>
      <c r="F12" s="128">
        <f>D12*VLOOKUP(C12,'Entgelt- Gehaltstabellen'!$A$3:$I$44,9,0)</f>
        <v>0</v>
      </c>
      <c r="J12" s="192" t="s">
        <v>42</v>
      </c>
    </row>
    <row r="13" spans="1:12" ht="15" x14ac:dyDescent="0.25">
      <c r="A13" s="27"/>
      <c r="B13" s="196" t="s">
        <v>69</v>
      </c>
      <c r="C13" s="13" t="s">
        <v>5</v>
      </c>
      <c r="D13" s="150">
        <v>0</v>
      </c>
      <c r="E13" s="127">
        <f>D13*VLOOKUP(C13,'Entgelt- Gehaltstabellen'!$A$3:$I$44,8,0)</f>
        <v>0</v>
      </c>
      <c r="F13" s="128">
        <f>D13*VLOOKUP(C13,'Entgelt- Gehaltstabellen'!$A$3:$I$44,9,0)</f>
        <v>0</v>
      </c>
      <c r="J13" s="192" t="s">
        <v>43</v>
      </c>
    </row>
    <row r="14" spans="1:12" x14ac:dyDescent="0.2">
      <c r="A14" s="103"/>
      <c r="B14" s="92" t="s">
        <v>68</v>
      </c>
      <c r="C14" s="12" t="s">
        <v>5</v>
      </c>
      <c r="D14" s="130">
        <v>0</v>
      </c>
      <c r="E14" s="127">
        <f>D14*VLOOKUP(C14,'Entgelt- Gehaltstabellen'!$A$3:$I$44,8,0)</f>
        <v>0</v>
      </c>
      <c r="F14" s="128">
        <f>D14*VLOOKUP(C14,'Entgelt- Gehaltstabellen'!$A$3:$I$44,9,0)</f>
        <v>0</v>
      </c>
      <c r="J14" s="192" t="s">
        <v>44</v>
      </c>
    </row>
    <row r="15" spans="1:12" x14ac:dyDescent="0.2">
      <c r="A15" s="103"/>
      <c r="B15" s="119" t="s">
        <v>69</v>
      </c>
      <c r="C15" s="12" t="s">
        <v>5</v>
      </c>
      <c r="D15" s="130">
        <v>0</v>
      </c>
      <c r="E15" s="127">
        <f>D15*VLOOKUP(C15,'Entgelt- Gehaltstabellen'!$A$3:$I$44,8,0)</f>
        <v>0</v>
      </c>
      <c r="F15" s="128">
        <f>D15*VLOOKUP(C15,'Entgelt- Gehaltstabellen'!$A$3:$I$44,9,0)</f>
        <v>0</v>
      </c>
      <c r="J15" s="192" t="s">
        <v>45</v>
      </c>
    </row>
    <row r="16" spans="1:12" x14ac:dyDescent="0.2">
      <c r="A16" s="103"/>
      <c r="B16" s="119" t="s">
        <v>69</v>
      </c>
      <c r="C16" s="12" t="s">
        <v>5</v>
      </c>
      <c r="D16" s="130">
        <v>0</v>
      </c>
      <c r="E16" s="127">
        <f>D16*VLOOKUP(C16,'Entgelt- Gehaltstabellen'!$A$3:$I$44,8,0)</f>
        <v>0</v>
      </c>
      <c r="F16" s="128">
        <f>D16*VLOOKUP(C16,'Entgelt- Gehaltstabellen'!$A$3:$I$44,9,0)</f>
        <v>0</v>
      </c>
      <c r="J16" s="192" t="s">
        <v>46</v>
      </c>
    </row>
    <row r="17" spans="1:12" x14ac:dyDescent="0.2">
      <c r="A17" s="103"/>
      <c r="B17" s="92" t="s">
        <v>6</v>
      </c>
      <c r="C17" s="13" t="s">
        <v>5</v>
      </c>
      <c r="D17" s="130">
        <v>0</v>
      </c>
      <c r="E17" s="127">
        <f>D17*VLOOKUP(C17,'Entgelt- Gehaltstabellen'!$A$3:$I$44,8,0)</f>
        <v>0</v>
      </c>
      <c r="F17" s="100"/>
      <c r="J17" s="192" t="s">
        <v>47</v>
      </c>
    </row>
    <row r="18" spans="1:12" ht="11.25" customHeight="1" x14ac:dyDescent="0.2">
      <c r="A18" s="101"/>
      <c r="B18" s="97"/>
      <c r="C18" s="97"/>
      <c r="D18" s="102"/>
      <c r="E18" s="99"/>
      <c r="F18" s="100"/>
      <c r="J18" s="192" t="s">
        <v>4</v>
      </c>
    </row>
    <row r="19" spans="1:12" ht="15.75" thickBot="1" x14ac:dyDescent="0.3">
      <c r="A19" s="140" t="s">
        <v>11</v>
      </c>
      <c r="B19" s="141"/>
      <c r="C19" s="141"/>
      <c r="D19" s="142"/>
      <c r="E19" s="143">
        <f>SUM(E12:E17)</f>
        <v>0</v>
      </c>
      <c r="F19" s="144">
        <f>SUM(F12:F17)</f>
        <v>0</v>
      </c>
      <c r="G19" s="14"/>
      <c r="J19" s="192" t="s">
        <v>10</v>
      </c>
    </row>
    <row r="20" spans="1:12" s="14" customFormat="1" ht="12.75" customHeight="1" thickBot="1" x14ac:dyDescent="0.3">
      <c r="A20" s="24"/>
      <c r="B20" s="24"/>
      <c r="C20" s="24"/>
      <c r="D20" s="90"/>
      <c r="E20" s="91"/>
      <c r="F20" s="91"/>
      <c r="I20" s="4"/>
      <c r="J20" s="192" t="s">
        <v>48</v>
      </c>
      <c r="K20" s="4"/>
      <c r="L20" s="4"/>
    </row>
    <row r="21" spans="1:12" s="14" customFormat="1" ht="16.5" customHeight="1" x14ac:dyDescent="0.25">
      <c r="A21" s="123" t="s">
        <v>114</v>
      </c>
      <c r="B21" s="124"/>
      <c r="C21" s="124"/>
      <c r="D21" s="124"/>
      <c r="E21" s="125"/>
      <c r="F21" s="126" t="s">
        <v>70</v>
      </c>
      <c r="I21" s="4"/>
      <c r="J21" s="192" t="s">
        <v>49</v>
      </c>
      <c r="K21" s="4"/>
      <c r="L21" s="4"/>
    </row>
    <row r="22" spans="1:12" s="14" customFormat="1" ht="15" customHeight="1" x14ac:dyDescent="0.2">
      <c r="A22" s="101"/>
      <c r="B22" s="203"/>
      <c r="C22" s="203"/>
      <c r="D22" s="203"/>
      <c r="E22" s="102"/>
      <c r="F22" s="109"/>
      <c r="I22" s="4"/>
      <c r="J22" s="192" t="s">
        <v>59</v>
      </c>
      <c r="K22" s="4"/>
      <c r="L22" s="4"/>
    </row>
    <row r="23" spans="1:12" s="14" customFormat="1" ht="15" customHeight="1" x14ac:dyDescent="0.2">
      <c r="A23" s="101"/>
      <c r="B23" s="244" t="s">
        <v>62</v>
      </c>
      <c r="C23" s="203"/>
      <c r="D23" s="203"/>
      <c r="E23" s="102"/>
      <c r="F23" s="109"/>
      <c r="I23" s="4"/>
      <c r="J23" s="192" t="s">
        <v>85</v>
      </c>
      <c r="K23" s="4"/>
      <c r="L23" s="4"/>
    </row>
    <row r="24" spans="1:12" s="14" customFormat="1" ht="15" customHeight="1" x14ac:dyDescent="0.2">
      <c r="A24" s="101"/>
      <c r="B24" s="203" t="s">
        <v>76</v>
      </c>
      <c r="C24" s="135">
        <v>0</v>
      </c>
      <c r="D24" s="203"/>
      <c r="E24" s="203"/>
      <c r="F24" s="109"/>
      <c r="I24" s="4"/>
      <c r="J24" s="192" t="s">
        <v>50</v>
      </c>
      <c r="K24" s="4"/>
      <c r="L24" s="4"/>
    </row>
    <row r="25" spans="1:12" s="14" customFormat="1" ht="15" customHeight="1" x14ac:dyDescent="0.2">
      <c r="A25" s="101"/>
      <c r="B25" s="203" t="s">
        <v>103</v>
      </c>
      <c r="C25" s="207">
        <v>0</v>
      </c>
      <c r="D25" s="203"/>
      <c r="E25" s="203"/>
      <c r="F25" s="109"/>
      <c r="I25" s="4"/>
      <c r="J25" s="192" t="s">
        <v>51</v>
      </c>
      <c r="K25" s="4"/>
      <c r="L25" s="4"/>
    </row>
    <row r="26" spans="1:12" s="14" customFormat="1" ht="15" customHeight="1" x14ac:dyDescent="0.2">
      <c r="A26" s="101"/>
      <c r="B26" s="203" t="s">
        <v>93</v>
      </c>
      <c r="C26" s="208">
        <v>0</v>
      </c>
      <c r="D26" s="203"/>
      <c r="E26" s="203"/>
      <c r="F26" s="109"/>
      <c r="I26" s="4"/>
      <c r="J26" s="4"/>
      <c r="K26" s="4"/>
      <c r="L26" s="4"/>
    </row>
    <row r="27" spans="1:12" s="14" customFormat="1" ht="15" customHeight="1" x14ac:dyDescent="0.2">
      <c r="A27" s="101"/>
      <c r="B27" s="203" t="s">
        <v>105</v>
      </c>
      <c r="C27" s="208">
        <v>0</v>
      </c>
      <c r="D27" s="203"/>
      <c r="E27" s="203"/>
      <c r="F27" s="109"/>
      <c r="I27" s="4"/>
      <c r="J27" s="4"/>
      <c r="K27" s="4"/>
      <c r="L27" s="4"/>
    </row>
    <row r="28" spans="1:12" s="14" customFormat="1" ht="15" customHeight="1" x14ac:dyDescent="0.2">
      <c r="A28" s="101"/>
      <c r="B28" s="203" t="s">
        <v>94</v>
      </c>
      <c r="C28" s="207">
        <v>0</v>
      </c>
      <c r="D28" s="203"/>
      <c r="E28" s="203"/>
      <c r="F28" s="109"/>
      <c r="I28" s="4"/>
      <c r="J28" s="4"/>
      <c r="K28" s="4"/>
      <c r="L28" s="4"/>
    </row>
    <row r="29" spans="1:12" s="14" customFormat="1" ht="15" customHeight="1" x14ac:dyDescent="0.2">
      <c r="A29" s="101"/>
      <c r="B29" s="203" t="s">
        <v>95</v>
      </c>
      <c r="C29" s="203"/>
      <c r="D29" s="203"/>
      <c r="E29" s="242">
        <f>IFERROR((C24/C25*12/C28)+((C26+C27)/C28),0)</f>
        <v>0</v>
      </c>
      <c r="F29" s="109"/>
      <c r="I29" s="4"/>
      <c r="J29" s="4"/>
      <c r="K29" s="4"/>
      <c r="L29" s="4"/>
    </row>
    <row r="30" spans="1:12" s="14" customFormat="1" ht="15" customHeight="1" x14ac:dyDescent="0.2">
      <c r="A30" s="101"/>
      <c r="B30" s="203"/>
      <c r="C30" s="203"/>
      <c r="D30" s="203"/>
      <c r="E30" s="203"/>
      <c r="F30" s="109"/>
      <c r="I30" s="4"/>
      <c r="J30" s="4"/>
      <c r="K30" s="4"/>
      <c r="L30" s="4"/>
    </row>
    <row r="31" spans="1:12" s="14" customFormat="1" ht="15" customHeight="1" x14ac:dyDescent="0.2">
      <c r="A31" s="101"/>
      <c r="B31" s="203" t="s">
        <v>110</v>
      </c>
      <c r="C31" s="207">
        <v>0</v>
      </c>
      <c r="D31" s="203"/>
      <c r="E31" s="203"/>
      <c r="F31" s="128">
        <f>C31*E29</f>
        <v>0</v>
      </c>
      <c r="I31" s="4"/>
      <c r="J31" s="4"/>
      <c r="L31" s="4"/>
    </row>
    <row r="32" spans="1:12" s="14" customFormat="1" ht="15" customHeight="1" x14ac:dyDescent="0.2">
      <c r="A32" s="101"/>
      <c r="B32" s="203"/>
      <c r="C32" s="203"/>
      <c r="D32" s="203"/>
      <c r="E32" s="203"/>
      <c r="F32" s="109"/>
      <c r="I32" s="4"/>
      <c r="J32" s="4"/>
      <c r="L32" s="4"/>
    </row>
    <row r="33" spans="1:12" s="14" customFormat="1" ht="15" customHeight="1" x14ac:dyDescent="0.2">
      <c r="A33" s="101"/>
      <c r="B33" s="203" t="s">
        <v>96</v>
      </c>
      <c r="C33" s="203"/>
      <c r="D33" s="203"/>
      <c r="E33" s="203"/>
      <c r="F33" s="128">
        <f>'Kalkulationsschema-Seite2'!F43</f>
        <v>0</v>
      </c>
      <c r="I33" s="4"/>
      <c r="J33" s="4"/>
      <c r="L33" s="4"/>
    </row>
    <row r="34" spans="1:12" s="14" customFormat="1" ht="11.25" customHeight="1" x14ac:dyDescent="0.2">
      <c r="A34" s="101"/>
      <c r="B34" s="203"/>
      <c r="C34" s="203"/>
      <c r="D34" s="203"/>
      <c r="E34" s="203"/>
      <c r="F34" s="109"/>
      <c r="I34" s="4"/>
      <c r="J34" s="4"/>
      <c r="L34" s="4"/>
    </row>
    <row r="35" spans="1:12" s="14" customFormat="1" ht="15" customHeight="1" thickBot="1" x14ac:dyDescent="0.3">
      <c r="A35" s="140" t="s">
        <v>11</v>
      </c>
      <c r="B35" s="141"/>
      <c r="C35" s="141"/>
      <c r="D35" s="142"/>
      <c r="E35" s="143"/>
      <c r="F35" s="144">
        <f>SUM(F31:F33)</f>
        <v>0</v>
      </c>
      <c r="I35" s="4"/>
      <c r="J35" s="4"/>
      <c r="L35" s="4"/>
    </row>
    <row r="36" spans="1:12" s="14" customFormat="1" ht="12.75" customHeight="1" thickBot="1" x14ac:dyDescent="0.3">
      <c r="A36" s="24"/>
      <c r="B36" s="24"/>
      <c r="C36" s="24"/>
      <c r="D36" s="90"/>
      <c r="E36" s="91"/>
      <c r="F36" s="91"/>
      <c r="I36" s="4"/>
      <c r="J36" s="4"/>
      <c r="L36" s="4"/>
    </row>
    <row r="37" spans="1:12" s="14" customFormat="1" ht="16.5" customHeight="1" x14ac:dyDescent="0.25">
      <c r="A37" s="123" t="s">
        <v>102</v>
      </c>
      <c r="B37" s="124"/>
      <c r="C37" s="124"/>
      <c r="D37" s="124"/>
      <c r="E37" s="125"/>
      <c r="F37" s="126" t="s">
        <v>70</v>
      </c>
      <c r="I37" s="4"/>
      <c r="J37" s="4"/>
      <c r="L37" s="4"/>
    </row>
    <row r="38" spans="1:12" s="14" customFormat="1" ht="15" customHeight="1" x14ac:dyDescent="0.2">
      <c r="A38" s="101"/>
      <c r="B38" s="203"/>
      <c r="C38" s="203"/>
      <c r="D38" s="203"/>
      <c r="E38" s="102"/>
      <c r="F38" s="109"/>
      <c r="I38" s="4"/>
      <c r="J38" s="4"/>
      <c r="L38" s="4"/>
    </row>
    <row r="39" spans="1:12" s="14" customFormat="1" ht="15" customHeight="1" x14ac:dyDescent="0.2">
      <c r="A39" s="101"/>
      <c r="B39" s="203" t="s">
        <v>111</v>
      </c>
      <c r="D39" s="243">
        <f>D12+D13+D14+D15+D16+D17</f>
        <v>0</v>
      </c>
      <c r="E39" s="102"/>
      <c r="F39" s="109"/>
      <c r="I39" s="4"/>
      <c r="J39" s="4"/>
      <c r="L39" s="4"/>
    </row>
    <row r="40" spans="1:12" s="14" customFormat="1" ht="15" customHeight="1" x14ac:dyDescent="0.2">
      <c r="A40" s="101"/>
      <c r="B40" s="203" t="s">
        <v>112</v>
      </c>
      <c r="D40" s="207">
        <v>0</v>
      </c>
      <c r="E40" s="102"/>
      <c r="F40" s="128">
        <f>D40*34.24*1*19.96/1*12/1596</f>
        <v>0</v>
      </c>
      <c r="I40" s="4"/>
      <c r="J40" s="4"/>
      <c r="L40" s="4"/>
    </row>
    <row r="41" spans="1:12" s="14" customFormat="1" ht="15" customHeight="1" x14ac:dyDescent="0.2">
      <c r="A41" s="101"/>
      <c r="B41" s="203"/>
      <c r="C41" s="203"/>
      <c r="D41" s="203"/>
      <c r="E41" s="102"/>
      <c r="F41" s="109"/>
      <c r="I41" s="4"/>
      <c r="J41" s="4"/>
      <c r="L41" s="4"/>
    </row>
    <row r="42" spans="1:12" s="14" customFormat="1" ht="15" customHeight="1" x14ac:dyDescent="0.2">
      <c r="A42" s="101"/>
      <c r="B42" s="203" t="s">
        <v>115</v>
      </c>
      <c r="C42" s="203"/>
      <c r="D42" s="243">
        <f>IF((D39-D40)&gt;(C31+'Kalkulationsschema-Seite2'!E15+'Kalkulationsschema-Seite2'!E27+'Kalkulationsschema-Seite2'!E39+'Kalkulationsschema-Seite2'!L15+'Kalkulationsschema-Seite2'!L27+'Kalkulationsschema-Seite2'!L39),(D39-D40),('Kalkulationsschema-Seite1'!C31+'Kalkulationsschema-Seite2'!E15+'Kalkulationsschema-Seite2'!E27+'Kalkulationsschema-Seite2'!E39+'Kalkulationsschema-Seite2'!L15+'Kalkulationsschema-Seite2'!L27+'Kalkulationsschema-Seite2'!L39))</f>
        <v>0</v>
      </c>
      <c r="E42" s="203"/>
      <c r="F42" s="128">
        <f>D42*34.24*1.8*27.56/1.9*12/1596</f>
        <v>0</v>
      </c>
      <c r="I42" s="4"/>
      <c r="J42" s="4"/>
      <c r="L42" s="4"/>
    </row>
    <row r="43" spans="1:12" s="14" customFormat="1" ht="15" customHeight="1" x14ac:dyDescent="0.2">
      <c r="A43" s="101"/>
      <c r="B43" s="203"/>
      <c r="C43" s="203"/>
      <c r="D43" s="203"/>
      <c r="E43" s="102"/>
      <c r="F43" s="109"/>
      <c r="I43" s="4"/>
      <c r="J43" s="4"/>
      <c r="L43" s="4"/>
    </row>
    <row r="44" spans="1:12" s="14" customFormat="1" ht="15" customHeight="1" thickBot="1" x14ac:dyDescent="0.3">
      <c r="A44" s="140" t="s">
        <v>11</v>
      </c>
      <c r="B44" s="141"/>
      <c r="C44" s="141"/>
      <c r="D44" s="142"/>
      <c r="E44" s="143"/>
      <c r="F44" s="144">
        <f>SUM(F42:F42)</f>
        <v>0</v>
      </c>
      <c r="I44" s="4"/>
      <c r="J44" s="4"/>
      <c r="L44" s="4"/>
    </row>
    <row r="45" spans="1:12" s="14" customFormat="1" ht="12.75" customHeight="1" thickBot="1" x14ac:dyDescent="0.3">
      <c r="A45" s="24"/>
      <c r="B45" s="24"/>
      <c r="C45" s="24"/>
      <c r="D45" s="90"/>
      <c r="E45" s="91"/>
      <c r="F45" s="91"/>
      <c r="I45" s="4"/>
      <c r="J45" s="4"/>
      <c r="L45" s="4"/>
    </row>
    <row r="46" spans="1:12" ht="16.5" customHeight="1" x14ac:dyDescent="0.25">
      <c r="A46" s="123" t="s">
        <v>97</v>
      </c>
      <c r="B46" s="124"/>
      <c r="C46" s="124"/>
      <c r="D46" s="124"/>
      <c r="E46" s="125"/>
      <c r="F46" s="126" t="s">
        <v>70</v>
      </c>
      <c r="G46" s="15"/>
      <c r="J46" s="14"/>
    </row>
    <row r="47" spans="1:12" x14ac:dyDescent="0.2">
      <c r="A47" s="101"/>
      <c r="B47" s="97"/>
      <c r="C47" s="97"/>
      <c r="D47" s="97"/>
      <c r="E47" s="102"/>
      <c r="F47" s="109"/>
      <c r="G47" s="14"/>
      <c r="I47" s="14"/>
      <c r="L47" s="14"/>
    </row>
    <row r="48" spans="1:12" x14ac:dyDescent="0.2">
      <c r="A48" s="101"/>
      <c r="B48" s="97" t="s">
        <v>113</v>
      </c>
      <c r="C48" s="97"/>
      <c r="D48" s="97"/>
      <c r="E48" s="97"/>
      <c r="F48" s="131">
        <v>0</v>
      </c>
      <c r="G48" s="14"/>
    </row>
    <row r="49" spans="1:12" x14ac:dyDescent="0.2">
      <c r="A49" s="101"/>
      <c r="B49" s="97" t="s">
        <v>12</v>
      </c>
      <c r="C49" s="97"/>
      <c r="D49" s="97"/>
      <c r="E49" s="97"/>
      <c r="F49" s="131">
        <v>0</v>
      </c>
      <c r="G49" s="14"/>
    </row>
    <row r="50" spans="1:12" ht="9.75" customHeight="1" x14ac:dyDescent="0.2">
      <c r="A50" s="101"/>
      <c r="B50" s="97"/>
      <c r="C50" s="97"/>
      <c r="D50" s="97"/>
      <c r="E50" s="102"/>
      <c r="F50" s="109"/>
      <c r="G50" s="14"/>
    </row>
    <row r="51" spans="1:12" ht="15.75" thickBot="1" x14ac:dyDescent="0.3">
      <c r="A51" s="140" t="s">
        <v>11</v>
      </c>
      <c r="B51" s="141"/>
      <c r="C51" s="141"/>
      <c r="D51" s="142"/>
      <c r="E51" s="143"/>
      <c r="F51" s="144">
        <f>SUM(F48:F49)</f>
        <v>0</v>
      </c>
      <c r="G51" s="14"/>
    </row>
    <row r="52" spans="1:12" s="14" customFormat="1" ht="12.75" customHeight="1" thickBot="1" x14ac:dyDescent="0.3">
      <c r="A52" s="24"/>
      <c r="B52" s="24"/>
      <c r="C52" s="24"/>
      <c r="D52" s="90"/>
      <c r="E52" s="91"/>
      <c r="F52" s="91"/>
      <c r="I52" s="4"/>
      <c r="J52" s="4"/>
      <c r="L52" s="4"/>
    </row>
    <row r="53" spans="1:12" ht="16.5" customHeight="1" thickBot="1" x14ac:dyDescent="0.3">
      <c r="A53" s="197" t="s">
        <v>78</v>
      </c>
      <c r="B53" s="198"/>
      <c r="C53" s="198"/>
      <c r="D53" s="198"/>
      <c r="E53" s="199"/>
      <c r="F53" s="200">
        <f>F51+F19+E19+F35+F44</f>
        <v>0</v>
      </c>
      <c r="G53" s="14"/>
      <c r="J53" s="190"/>
    </row>
    <row r="54" spans="1:12" s="14" customFormat="1" ht="12.75" customHeight="1" thickBot="1" x14ac:dyDescent="0.3">
      <c r="A54" s="24"/>
      <c r="B54" s="24"/>
      <c r="C54" s="24"/>
      <c r="D54" s="90"/>
      <c r="E54" s="91"/>
      <c r="F54" s="91"/>
      <c r="I54" s="4"/>
      <c r="J54" s="190"/>
      <c r="L54" s="4"/>
    </row>
    <row r="55" spans="1:12" ht="18.75" customHeight="1" x14ac:dyDescent="0.25">
      <c r="A55" s="245" t="s">
        <v>118</v>
      </c>
      <c r="B55" s="124"/>
      <c r="C55" s="240"/>
      <c r="D55" s="239"/>
      <c r="E55" s="241"/>
      <c r="F55" s="249">
        <f>F53*0.2</f>
        <v>0</v>
      </c>
      <c r="G55" s="16"/>
      <c r="H55" s="16"/>
      <c r="J55" s="190"/>
    </row>
    <row r="56" spans="1:12" ht="19.5" customHeight="1" thickBot="1" x14ac:dyDescent="0.3">
      <c r="A56" s="246"/>
      <c r="B56" s="221" t="s">
        <v>92</v>
      </c>
      <c r="C56" s="222"/>
      <c r="D56" s="221"/>
      <c r="E56" s="223"/>
      <c r="F56" s="224">
        <f>F53*0.025</f>
        <v>0</v>
      </c>
      <c r="G56" s="16"/>
      <c r="H56" s="16"/>
      <c r="J56" s="190"/>
    </row>
    <row r="57" spans="1:12" s="14" customFormat="1" ht="12.75" customHeight="1" x14ac:dyDescent="0.25">
      <c r="A57" s="24"/>
      <c r="B57" s="24"/>
      <c r="C57" s="24"/>
      <c r="D57" s="90"/>
      <c r="E57" s="91"/>
      <c r="F57" s="91"/>
      <c r="I57" s="4"/>
      <c r="J57" s="190"/>
      <c r="L57" s="4"/>
    </row>
    <row r="58" spans="1:12" ht="18" customHeight="1" thickBot="1" x14ac:dyDescent="0.3">
      <c r="A58" s="145" t="s">
        <v>75</v>
      </c>
      <c r="B58" s="146"/>
      <c r="C58" s="146"/>
      <c r="D58" s="147"/>
      <c r="E58" s="148"/>
      <c r="F58" s="149">
        <f>F53+F55</f>
        <v>0</v>
      </c>
      <c r="G58" s="14"/>
      <c r="J58" s="190"/>
    </row>
    <row r="59" spans="1:12" s="175" customFormat="1" ht="11.25" customHeight="1" thickBot="1" x14ac:dyDescent="0.3">
      <c r="A59" s="24"/>
      <c r="B59" s="18"/>
      <c r="C59" s="18"/>
      <c r="D59" s="9"/>
      <c r="E59" s="22"/>
      <c r="F59" s="22"/>
      <c r="G59" s="174"/>
      <c r="I59" s="171"/>
      <c r="J59" s="190"/>
      <c r="L59" s="170"/>
    </row>
    <row r="60" spans="1:12" s="175" customFormat="1" ht="22.5" customHeight="1" thickBot="1" x14ac:dyDescent="0.3">
      <c r="A60" s="177" t="s">
        <v>101</v>
      </c>
      <c r="B60" s="178"/>
      <c r="C60" s="178"/>
      <c r="D60" s="178"/>
      <c r="E60" s="179"/>
      <c r="F60" s="180">
        <f>F58*0.14</f>
        <v>0</v>
      </c>
      <c r="G60" s="174"/>
      <c r="I60" s="171"/>
      <c r="J60" s="190"/>
      <c r="L60" s="170"/>
    </row>
    <row r="61" spans="1:12" s="14" customFormat="1" ht="12.75" customHeight="1" thickBot="1" x14ac:dyDescent="0.3">
      <c r="A61" s="24"/>
      <c r="B61" s="24"/>
      <c r="C61" s="24"/>
      <c r="D61" s="90"/>
      <c r="E61" s="91"/>
      <c r="F61" s="91"/>
      <c r="I61" s="176"/>
      <c r="J61" s="190"/>
      <c r="L61" s="175"/>
    </row>
    <row r="62" spans="1:12" s="21" customFormat="1" ht="22.5" customHeight="1" thickBot="1" x14ac:dyDescent="0.3">
      <c r="A62" s="177" t="s">
        <v>73</v>
      </c>
      <c r="B62" s="178"/>
      <c r="C62" s="178"/>
      <c r="D62" s="178"/>
      <c r="E62" s="179"/>
      <c r="F62" s="180">
        <f>F58*0.19</f>
        <v>0</v>
      </c>
      <c r="G62" s="20"/>
      <c r="I62" s="176"/>
      <c r="J62" s="190"/>
      <c r="L62" s="175"/>
    </row>
    <row r="63" spans="1:12" s="21" customFormat="1" ht="11.25" customHeight="1" thickBot="1" x14ac:dyDescent="0.3">
      <c r="A63" s="24"/>
      <c r="B63" s="24"/>
      <c r="C63" s="24"/>
      <c r="D63" s="24"/>
      <c r="E63" s="90"/>
      <c r="F63" s="91"/>
      <c r="G63" s="20"/>
      <c r="I63" s="14"/>
      <c r="J63" s="190"/>
      <c r="L63" s="14"/>
    </row>
    <row r="64" spans="1:12" s="21" customFormat="1" ht="24.75" customHeight="1" thickBot="1" x14ac:dyDescent="0.3">
      <c r="A64" s="181" t="s">
        <v>74</v>
      </c>
      <c r="B64" s="182"/>
      <c r="C64" s="182"/>
      <c r="D64" s="183"/>
      <c r="E64" s="184"/>
      <c r="F64" s="185">
        <f>F62+F58+F60</f>
        <v>0</v>
      </c>
      <c r="G64" s="20"/>
      <c r="J64" s="190"/>
    </row>
    <row r="65" spans="1:12" s="21" customFormat="1" ht="15.75" x14ac:dyDescent="0.25">
      <c r="A65" s="24"/>
      <c r="B65" s="18"/>
      <c r="C65" s="18"/>
      <c r="D65" s="19"/>
      <c r="E65" s="22"/>
      <c r="F65" s="20"/>
      <c r="J65" s="190"/>
    </row>
    <row r="66" spans="1:12" s="21" customFormat="1" ht="15.75" x14ac:dyDescent="0.25">
      <c r="A66" s="24"/>
      <c r="B66" s="25"/>
      <c r="C66" s="25"/>
      <c r="D66" s="26"/>
      <c r="E66" s="172"/>
      <c r="F66" s="173"/>
    </row>
    <row r="67" spans="1:12" ht="15.75" x14ac:dyDescent="0.25">
      <c r="A67" s="23" t="s">
        <v>13</v>
      </c>
      <c r="B67" s="132" t="s">
        <v>14</v>
      </c>
      <c r="C67" s="129" t="s">
        <v>15</v>
      </c>
      <c r="D67" s="26"/>
      <c r="E67" s="172"/>
      <c r="F67" s="173"/>
      <c r="I67" s="21"/>
      <c r="J67" s="21"/>
      <c r="L67" s="17"/>
    </row>
    <row r="68" spans="1:12" ht="15.75" x14ac:dyDescent="0.25">
      <c r="A68" s="24"/>
      <c r="B68" s="18"/>
      <c r="C68" s="18"/>
      <c r="D68" s="19"/>
      <c r="E68" s="28"/>
      <c r="I68" s="21"/>
      <c r="L68" s="21"/>
    </row>
    <row r="69" spans="1:12" ht="15" x14ac:dyDescent="0.25">
      <c r="A69" s="117" t="s">
        <v>16</v>
      </c>
      <c r="E69" s="14"/>
    </row>
    <row r="70" spans="1:12" ht="16.5" x14ac:dyDescent="0.2">
      <c r="A70" s="118" t="s">
        <v>66</v>
      </c>
      <c r="B70" s="30" t="s">
        <v>72</v>
      </c>
      <c r="E70" s="14"/>
    </row>
    <row r="71" spans="1:12" ht="16.5" x14ac:dyDescent="0.2">
      <c r="A71" s="118" t="s">
        <v>67</v>
      </c>
      <c r="B71" s="30" t="s">
        <v>17</v>
      </c>
      <c r="E71" s="14"/>
    </row>
    <row r="72" spans="1:12" ht="10.5" customHeight="1" x14ac:dyDescent="0.2">
      <c r="A72" s="119"/>
      <c r="B72" s="30"/>
      <c r="E72" s="14"/>
    </row>
    <row r="73" spans="1:12" x14ac:dyDescent="0.2">
      <c r="A73" s="226" t="s">
        <v>104</v>
      </c>
      <c r="B73" s="30"/>
      <c r="E73" s="14"/>
    </row>
    <row r="74" spans="1:12" x14ac:dyDescent="0.2">
      <c r="A74" s="92"/>
      <c r="B74" s="30"/>
      <c r="E74" s="14"/>
    </row>
    <row r="75" spans="1:12" x14ac:dyDescent="0.2">
      <c r="A75" s="92"/>
      <c r="B75" s="30"/>
      <c r="E75" s="14"/>
    </row>
    <row r="76" spans="1:12" x14ac:dyDescent="0.2">
      <c r="A76" s="119"/>
      <c r="B76" s="31"/>
      <c r="E76" s="14"/>
    </row>
    <row r="77" spans="1:12" x14ac:dyDescent="0.2">
      <c r="A77" s="119"/>
      <c r="B77" s="30"/>
      <c r="E77" s="14"/>
    </row>
    <row r="78" spans="1:12" x14ac:dyDescent="0.2">
      <c r="D78" s="29"/>
    </row>
    <row r="79" spans="1:12" x14ac:dyDescent="0.2">
      <c r="E79" s="14"/>
    </row>
    <row r="80" spans="1:12" x14ac:dyDescent="0.2">
      <c r="E80" s="14"/>
    </row>
    <row r="81" spans="5:5" x14ac:dyDescent="0.2">
      <c r="E81" s="14"/>
    </row>
    <row r="82" spans="5:5" x14ac:dyDescent="0.2">
      <c r="E82" s="14"/>
    </row>
    <row r="83" spans="5:5" x14ac:dyDescent="0.2">
      <c r="E83" s="14"/>
    </row>
    <row r="84" spans="5:5" x14ac:dyDescent="0.2">
      <c r="E84" s="14"/>
    </row>
    <row r="85" spans="5:5" x14ac:dyDescent="0.2">
      <c r="E85" s="14"/>
    </row>
    <row r="86" spans="5:5" x14ac:dyDescent="0.2">
      <c r="E86" s="14"/>
    </row>
    <row r="87" spans="5:5" x14ac:dyDescent="0.2">
      <c r="E87" s="14"/>
    </row>
    <row r="88" spans="5:5" x14ac:dyDescent="0.2">
      <c r="E88" s="14"/>
    </row>
    <row r="89" spans="5:5" x14ac:dyDescent="0.2">
      <c r="E89" s="14"/>
    </row>
    <row r="90" spans="5:5" x14ac:dyDescent="0.2">
      <c r="E90" s="14"/>
    </row>
    <row r="91" spans="5:5" x14ac:dyDescent="0.2">
      <c r="E91" s="14"/>
    </row>
    <row r="92" spans="5:5" x14ac:dyDescent="0.2">
      <c r="E92" s="14"/>
    </row>
    <row r="93" spans="5:5" x14ac:dyDescent="0.2">
      <c r="E93" s="14"/>
    </row>
    <row r="94" spans="5:5" x14ac:dyDescent="0.2">
      <c r="E94" s="14"/>
    </row>
    <row r="95" spans="5:5" x14ac:dyDescent="0.2">
      <c r="E95" s="14"/>
    </row>
    <row r="96" spans="5:5" x14ac:dyDescent="0.2">
      <c r="E96" s="14"/>
    </row>
    <row r="97" spans="5:5" x14ac:dyDescent="0.2">
      <c r="E97" s="14"/>
    </row>
    <row r="98" spans="5:5" x14ac:dyDescent="0.2">
      <c r="E98" s="14"/>
    </row>
    <row r="99" spans="5:5" x14ac:dyDescent="0.2">
      <c r="E99" s="14"/>
    </row>
    <row r="100" spans="5:5" x14ac:dyDescent="0.2">
      <c r="E100" s="14"/>
    </row>
    <row r="101" spans="5:5" x14ac:dyDescent="0.2">
      <c r="E101" s="14"/>
    </row>
    <row r="102" spans="5:5" x14ac:dyDescent="0.2">
      <c r="E102" s="14"/>
    </row>
    <row r="103" spans="5:5" x14ac:dyDescent="0.2">
      <c r="E103" s="14"/>
    </row>
    <row r="104" spans="5:5" x14ac:dyDescent="0.2">
      <c r="E104" s="14"/>
    </row>
    <row r="105" spans="5:5" x14ac:dyDescent="0.2">
      <c r="E105" s="14"/>
    </row>
    <row r="106" spans="5:5" x14ac:dyDescent="0.2">
      <c r="E106" s="14"/>
    </row>
    <row r="107" spans="5:5" x14ac:dyDescent="0.2">
      <c r="E107" s="14"/>
    </row>
    <row r="108" spans="5:5" x14ac:dyDescent="0.2">
      <c r="E108" s="14"/>
    </row>
    <row r="109" spans="5:5" x14ac:dyDescent="0.2">
      <c r="E109" s="14"/>
    </row>
    <row r="110" spans="5:5" x14ac:dyDescent="0.2">
      <c r="E110" s="14"/>
    </row>
    <row r="111" spans="5:5" x14ac:dyDescent="0.2">
      <c r="E111" s="14"/>
    </row>
    <row r="112" spans="5:5" x14ac:dyDescent="0.2">
      <c r="E112" s="14"/>
    </row>
    <row r="113" spans="5:5" x14ac:dyDescent="0.2">
      <c r="E113" s="14"/>
    </row>
    <row r="114" spans="5:5" x14ac:dyDescent="0.2">
      <c r="E114" s="14"/>
    </row>
    <row r="115" spans="5:5" x14ac:dyDescent="0.2">
      <c r="E115" s="14"/>
    </row>
    <row r="116" spans="5:5" x14ac:dyDescent="0.2">
      <c r="E116" s="14"/>
    </row>
    <row r="117" spans="5:5" x14ac:dyDescent="0.2">
      <c r="E117" s="14"/>
    </row>
    <row r="118" spans="5:5" x14ac:dyDescent="0.2">
      <c r="E118" s="14"/>
    </row>
    <row r="119" spans="5:5" x14ac:dyDescent="0.2">
      <c r="E119" s="14"/>
    </row>
    <row r="120" spans="5:5" x14ac:dyDescent="0.2">
      <c r="E120" s="14"/>
    </row>
    <row r="121" spans="5:5" x14ac:dyDescent="0.2">
      <c r="E121" s="14"/>
    </row>
    <row r="122" spans="5:5" x14ac:dyDescent="0.2">
      <c r="E122" s="14"/>
    </row>
    <row r="123" spans="5:5" x14ac:dyDescent="0.2">
      <c r="E123" s="14"/>
    </row>
  </sheetData>
  <sheetProtection password="DE5A" sheet="1" selectLockedCells="1"/>
  <phoneticPr fontId="16" type="noConversion"/>
  <dataValidations count="3">
    <dataValidation type="list" allowBlank="1" showInputMessage="1" showErrorMessage="1" sqref="C17" xr:uid="{00000000-0002-0000-0000-000000000000}">
      <formula1>$K$1:$K$4</formula1>
    </dataValidation>
    <dataValidation type="list" allowBlank="1" showInputMessage="1" showErrorMessage="1" sqref="C12:C13" xr:uid="{00000000-0002-0000-0000-000001000000}">
      <formula1>$L$1:$L$6</formula1>
    </dataValidation>
    <dataValidation type="list" allowBlank="1" showInputMessage="1" showErrorMessage="1" sqref="C14:C16" xr:uid="{00000000-0002-0000-0000-000002000000}">
      <formula1>$J$1:$J$25</formula1>
    </dataValidation>
  </dataValidations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 xml:space="preserve">&amp;C&amp;"Arial,Fett"&amp;18Kalkulationsschema AgE 2025 </oddHeader>
    <oddFooter>&amp;L&amp;A&amp;RV 2025-01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C55AE-8431-45EF-89DA-5F9C5115BA0A}">
  <sheetPr>
    <pageSetUpPr fitToPage="1"/>
  </sheetPr>
  <dimension ref="A1:M47"/>
  <sheetViews>
    <sheetView zoomScale="115" zoomScaleNormal="115" zoomScalePageLayoutView="70" workbookViewId="0">
      <selection activeCell="E23" sqref="E23"/>
    </sheetView>
  </sheetViews>
  <sheetFormatPr baseColWidth="10" defaultColWidth="11" defaultRowHeight="14.25" x14ac:dyDescent="0.2"/>
  <cols>
    <col min="1" max="1" width="5.75" style="4" customWidth="1"/>
    <col min="2" max="2" width="49.5" style="4" customWidth="1"/>
    <col min="3" max="3" width="5.5" style="4" customWidth="1"/>
    <col min="4" max="4" width="14.25" style="4" customWidth="1"/>
    <col min="5" max="5" width="13.125" style="4" customWidth="1"/>
    <col min="6" max="6" width="15.125" style="4" customWidth="1"/>
    <col min="7" max="7" width="3.125" style="21" customWidth="1"/>
    <col min="8" max="8" width="3.75" style="4" customWidth="1"/>
    <col min="9" max="9" width="51.25" style="4" customWidth="1"/>
    <col min="10" max="10" width="9.75" style="4" customWidth="1"/>
    <col min="11" max="11" width="8" style="4" customWidth="1"/>
    <col min="12" max="12" width="12.875" style="4" bestFit="1" customWidth="1"/>
    <col min="13" max="13" width="14" style="4" customWidth="1"/>
    <col min="14" max="16384" width="11" style="4"/>
  </cols>
  <sheetData>
    <row r="1" spans="1:13" ht="26.25" x14ac:dyDescent="0.4">
      <c r="A1" s="1" t="s">
        <v>109</v>
      </c>
      <c r="F1" s="92"/>
    </row>
    <row r="2" spans="1:13" ht="6.75" customHeight="1" thickBot="1" x14ac:dyDescent="0.25"/>
    <row r="3" spans="1:13" ht="24.75" customHeight="1" x14ac:dyDescent="0.25">
      <c r="A3" s="237" t="s">
        <v>106</v>
      </c>
      <c r="B3" s="104"/>
      <c r="C3" s="104"/>
      <c r="D3" s="105"/>
      <c r="E3" s="106"/>
      <c r="F3" s="112"/>
      <c r="G3" s="230"/>
      <c r="H3" s="227"/>
      <c r="I3" s="104"/>
      <c r="J3" s="105"/>
      <c r="K3" s="105"/>
      <c r="L3" s="106"/>
      <c r="M3" s="107"/>
    </row>
    <row r="4" spans="1:13" ht="9" customHeight="1" x14ac:dyDescent="0.2">
      <c r="A4" s="101"/>
      <c r="B4" s="20"/>
      <c r="C4" s="203"/>
      <c r="D4" s="203"/>
      <c r="E4" s="102"/>
      <c r="F4" s="99"/>
      <c r="G4" s="231"/>
      <c r="H4" s="203"/>
      <c r="I4" s="203"/>
      <c r="J4" s="203"/>
      <c r="K4" s="203"/>
      <c r="L4" s="102"/>
      <c r="M4" s="109"/>
    </row>
    <row r="5" spans="1:13" ht="15.75" hidden="1" x14ac:dyDescent="0.25">
      <c r="A5" s="110" t="s">
        <v>61</v>
      </c>
      <c r="B5" s="203"/>
      <c r="C5" s="203"/>
      <c r="D5" s="203"/>
      <c r="E5" s="102"/>
      <c r="F5" s="109"/>
      <c r="G5" s="231"/>
      <c r="H5" s="228"/>
      <c r="I5" s="203"/>
      <c r="J5" s="203"/>
      <c r="K5" s="203"/>
      <c r="L5" s="102"/>
      <c r="M5" s="109"/>
    </row>
    <row r="6" spans="1:13" x14ac:dyDescent="0.2">
      <c r="A6" s="111"/>
      <c r="B6" s="203"/>
      <c r="C6" s="203"/>
      <c r="D6" s="203"/>
      <c r="E6" s="102"/>
      <c r="F6" s="109"/>
      <c r="G6" s="231"/>
      <c r="H6" s="229"/>
      <c r="I6" s="203"/>
      <c r="J6" s="203"/>
      <c r="K6" s="203"/>
      <c r="L6" s="102"/>
      <c r="M6" s="109"/>
    </row>
    <row r="7" spans="1:13" x14ac:dyDescent="0.2">
      <c r="A7" s="101" t="s">
        <v>20</v>
      </c>
      <c r="B7" s="134" t="s">
        <v>62</v>
      </c>
      <c r="C7" s="186"/>
      <c r="D7" s="186"/>
      <c r="E7" s="186"/>
      <c r="F7" s="206"/>
      <c r="G7" s="231"/>
      <c r="H7" s="203" t="s">
        <v>23</v>
      </c>
      <c r="I7" s="134" t="s">
        <v>62</v>
      </c>
      <c r="J7" s="186"/>
      <c r="K7" s="186"/>
      <c r="L7" s="186"/>
      <c r="M7" s="206"/>
    </row>
    <row r="8" spans="1:13" x14ac:dyDescent="0.2">
      <c r="A8" s="101"/>
      <c r="B8" s="92" t="s">
        <v>76</v>
      </c>
      <c r="C8" s="92"/>
      <c r="D8" s="203"/>
      <c r="E8" s="135">
        <v>0</v>
      </c>
      <c r="F8" s="206"/>
      <c r="G8" s="231"/>
      <c r="H8" s="203"/>
      <c r="I8" s="92" t="s">
        <v>76</v>
      </c>
      <c r="J8" s="92"/>
      <c r="K8" s="203"/>
      <c r="L8" s="135">
        <v>0</v>
      </c>
      <c r="M8" s="206"/>
    </row>
    <row r="9" spans="1:13" ht="15" x14ac:dyDescent="0.25">
      <c r="A9" s="101"/>
      <c r="B9" s="92" t="s">
        <v>18</v>
      </c>
      <c r="C9" s="92"/>
      <c r="D9" s="92"/>
      <c r="E9" s="207">
        <v>96</v>
      </c>
      <c r="F9" s="206"/>
      <c r="G9" s="231"/>
      <c r="H9" s="203"/>
      <c r="I9" s="92" t="s">
        <v>18</v>
      </c>
      <c r="J9" s="92"/>
      <c r="K9" s="92"/>
      <c r="L9" s="207">
        <v>96</v>
      </c>
      <c r="M9" s="206"/>
    </row>
    <row r="10" spans="1:13" x14ac:dyDescent="0.2">
      <c r="A10" s="101"/>
      <c r="B10" s="92" t="s">
        <v>81</v>
      </c>
      <c r="C10" s="92"/>
      <c r="D10" s="92"/>
      <c r="E10" s="208">
        <v>0</v>
      </c>
      <c r="F10" s="206"/>
      <c r="G10" s="231"/>
      <c r="H10" s="203"/>
      <c r="I10" s="92" t="s">
        <v>81</v>
      </c>
      <c r="J10" s="92"/>
      <c r="K10" s="92"/>
      <c r="L10" s="208">
        <v>0</v>
      </c>
      <c r="M10" s="206"/>
    </row>
    <row r="11" spans="1:13" x14ac:dyDescent="0.2">
      <c r="A11" s="101"/>
      <c r="B11" s="92" t="s">
        <v>116</v>
      </c>
      <c r="C11" s="92"/>
      <c r="D11" s="92"/>
      <c r="E11" s="208">
        <v>0</v>
      </c>
      <c r="F11" s="206"/>
      <c r="G11" s="231"/>
      <c r="H11" s="203"/>
      <c r="I11" s="92" t="s">
        <v>116</v>
      </c>
      <c r="J11" s="92"/>
      <c r="K11" s="92"/>
      <c r="L11" s="208">
        <v>0</v>
      </c>
      <c r="M11" s="206"/>
    </row>
    <row r="12" spans="1:13" x14ac:dyDescent="0.2">
      <c r="A12" s="101"/>
      <c r="B12" s="92" t="s">
        <v>19</v>
      </c>
      <c r="C12" s="92"/>
      <c r="D12" s="92"/>
      <c r="E12" s="207">
        <v>1596</v>
      </c>
      <c r="F12" s="206"/>
      <c r="G12" s="231"/>
      <c r="H12" s="203"/>
      <c r="I12" s="92" t="s">
        <v>19</v>
      </c>
      <c r="J12" s="92"/>
      <c r="K12" s="92"/>
      <c r="L12" s="207">
        <v>1596</v>
      </c>
      <c r="M12" s="206"/>
    </row>
    <row r="13" spans="1:13" x14ac:dyDescent="0.2">
      <c r="A13" s="101"/>
      <c r="B13" s="92" t="s">
        <v>82</v>
      </c>
      <c r="C13" s="92"/>
      <c r="D13" s="92"/>
      <c r="E13" s="235"/>
      <c r="F13" s="204">
        <f>(E8*12/E9+E10+E11)/E12</f>
        <v>0</v>
      </c>
      <c r="G13" s="231"/>
      <c r="H13" s="203"/>
      <c r="I13" s="92" t="s">
        <v>82</v>
      </c>
      <c r="J13" s="92"/>
      <c r="K13" s="92"/>
      <c r="L13" s="235"/>
      <c r="M13" s="204">
        <f>(L8*12/L9+L10+L11)/L12</f>
        <v>0</v>
      </c>
    </row>
    <row r="14" spans="1:13" x14ac:dyDescent="0.2">
      <c r="A14" s="101"/>
      <c r="B14" s="14"/>
      <c r="C14" s="14"/>
      <c r="D14" s="14"/>
      <c r="E14" s="14"/>
      <c r="F14" s="206"/>
      <c r="G14" s="231"/>
      <c r="H14" s="203"/>
      <c r="I14" s="14"/>
      <c r="J14" s="14"/>
      <c r="K14" s="14"/>
      <c r="L14" s="14"/>
      <c r="M14" s="206"/>
    </row>
    <row r="15" spans="1:13" ht="15" x14ac:dyDescent="0.25">
      <c r="A15" s="101"/>
      <c r="B15" s="209" t="s">
        <v>108</v>
      </c>
      <c r="C15" s="14"/>
      <c r="D15" s="14"/>
      <c r="E15" s="207">
        <v>0</v>
      </c>
      <c r="F15" s="205">
        <f>E15*F13</f>
        <v>0</v>
      </c>
      <c r="G15" s="231"/>
      <c r="H15" s="203"/>
      <c r="I15" s="209" t="s">
        <v>108</v>
      </c>
      <c r="J15" s="14"/>
      <c r="K15" s="14"/>
      <c r="L15" s="207">
        <v>0</v>
      </c>
      <c r="M15" s="205">
        <f>L15*M13</f>
        <v>0</v>
      </c>
    </row>
    <row r="16" spans="1:13" x14ac:dyDescent="0.2">
      <c r="A16" s="101"/>
      <c r="B16" s="14"/>
      <c r="C16" s="14"/>
      <c r="D16" s="14"/>
      <c r="E16" s="14"/>
      <c r="F16" s="206"/>
      <c r="G16" s="231"/>
      <c r="H16" s="203"/>
      <c r="I16" s="14"/>
      <c r="J16" s="14"/>
      <c r="K16" s="14"/>
      <c r="L16" s="14"/>
      <c r="M16" s="206"/>
    </row>
    <row r="17" spans="1:13" ht="15" x14ac:dyDescent="0.25">
      <c r="A17" s="139"/>
      <c r="B17" s="24"/>
      <c r="C17" s="235"/>
      <c r="D17" s="235"/>
      <c r="E17" s="235"/>
      <c r="F17" s="206"/>
      <c r="G17" s="231"/>
      <c r="H17" s="14"/>
      <c r="I17" s="24"/>
      <c r="J17" s="235"/>
      <c r="K17" s="235"/>
      <c r="L17" s="235"/>
      <c r="M17" s="206"/>
    </row>
    <row r="18" spans="1:13" x14ac:dyDescent="0.2">
      <c r="A18" s="139"/>
      <c r="B18" s="14"/>
      <c r="C18" s="14"/>
      <c r="D18" s="14"/>
      <c r="E18" s="14"/>
      <c r="F18" s="206"/>
      <c r="G18" s="231"/>
      <c r="H18" s="14"/>
      <c r="I18" s="14"/>
      <c r="J18" s="14"/>
      <c r="K18" s="14"/>
      <c r="L18" s="14"/>
      <c r="M18" s="206"/>
    </row>
    <row r="19" spans="1:13" x14ac:dyDescent="0.2">
      <c r="A19" s="101" t="s">
        <v>21</v>
      </c>
      <c r="B19" s="134" t="s">
        <v>62</v>
      </c>
      <c r="C19" s="186"/>
      <c r="D19" s="186"/>
      <c r="E19" s="186"/>
      <c r="F19" s="206"/>
      <c r="G19" s="231"/>
      <c r="H19" s="203" t="s">
        <v>64</v>
      </c>
      <c r="I19" s="134" t="s">
        <v>62</v>
      </c>
      <c r="J19" s="186"/>
      <c r="K19" s="186"/>
      <c r="L19" s="186"/>
      <c r="M19" s="206"/>
    </row>
    <row r="20" spans="1:13" x14ac:dyDescent="0.2">
      <c r="A20" s="101"/>
      <c r="B20" s="92" t="s">
        <v>76</v>
      </c>
      <c r="C20" s="92"/>
      <c r="D20" s="203"/>
      <c r="E20" s="135">
        <v>0</v>
      </c>
      <c r="F20" s="206"/>
      <c r="G20" s="231"/>
      <c r="H20" s="203"/>
      <c r="I20" s="92" t="s">
        <v>76</v>
      </c>
      <c r="J20" s="92"/>
      <c r="K20" s="203"/>
      <c r="L20" s="135">
        <v>0</v>
      </c>
      <c r="M20" s="206"/>
    </row>
    <row r="21" spans="1:13" ht="15" x14ac:dyDescent="0.25">
      <c r="A21" s="101"/>
      <c r="B21" s="92" t="s">
        <v>18</v>
      </c>
      <c r="C21" s="92"/>
      <c r="D21" s="92"/>
      <c r="E21" s="207">
        <v>96</v>
      </c>
      <c r="F21" s="206"/>
      <c r="G21" s="231"/>
      <c r="H21" s="203"/>
      <c r="I21" s="92" t="s">
        <v>18</v>
      </c>
      <c r="J21" s="92"/>
      <c r="K21" s="92"/>
      <c r="L21" s="207">
        <v>96</v>
      </c>
      <c r="M21" s="206"/>
    </row>
    <row r="22" spans="1:13" x14ac:dyDescent="0.2">
      <c r="A22" s="101"/>
      <c r="B22" s="92" t="s">
        <v>81</v>
      </c>
      <c r="C22" s="92"/>
      <c r="D22" s="92"/>
      <c r="E22" s="208">
        <v>0</v>
      </c>
      <c r="F22" s="206"/>
      <c r="G22" s="231"/>
      <c r="H22" s="203"/>
      <c r="I22" s="92" t="s">
        <v>81</v>
      </c>
      <c r="J22" s="92"/>
      <c r="K22" s="92"/>
      <c r="L22" s="208">
        <v>0</v>
      </c>
      <c r="M22" s="206"/>
    </row>
    <row r="23" spans="1:13" x14ac:dyDescent="0.2">
      <c r="A23" s="101"/>
      <c r="B23" s="92" t="s">
        <v>116</v>
      </c>
      <c r="C23" s="92"/>
      <c r="D23" s="92"/>
      <c r="E23" s="208">
        <v>0</v>
      </c>
      <c r="F23" s="206"/>
      <c r="G23" s="231"/>
      <c r="H23" s="203"/>
      <c r="I23" s="92" t="s">
        <v>116</v>
      </c>
      <c r="J23" s="92"/>
      <c r="K23" s="92"/>
      <c r="L23" s="208">
        <v>0</v>
      </c>
      <c r="M23" s="206"/>
    </row>
    <row r="24" spans="1:13" x14ac:dyDescent="0.2">
      <c r="A24" s="101"/>
      <c r="B24" s="92" t="s">
        <v>19</v>
      </c>
      <c r="C24" s="92"/>
      <c r="D24" s="92"/>
      <c r="E24" s="207">
        <v>2000</v>
      </c>
      <c r="F24" s="206"/>
      <c r="G24" s="231"/>
      <c r="H24" s="203"/>
      <c r="I24" s="92" t="s">
        <v>19</v>
      </c>
      <c r="J24" s="92"/>
      <c r="K24" s="92"/>
      <c r="L24" s="207">
        <v>2000</v>
      </c>
      <c r="M24" s="206"/>
    </row>
    <row r="25" spans="1:13" x14ac:dyDescent="0.2">
      <c r="A25" s="101"/>
      <c r="B25" s="92" t="s">
        <v>82</v>
      </c>
      <c r="C25" s="92"/>
      <c r="D25" s="92"/>
      <c r="E25" s="235"/>
      <c r="F25" s="204">
        <f>(E20*12/E21+E22+E23)/E24</f>
        <v>0</v>
      </c>
      <c r="G25" s="231"/>
      <c r="H25" s="203"/>
      <c r="I25" s="92" t="s">
        <v>82</v>
      </c>
      <c r="J25" s="92"/>
      <c r="K25" s="92"/>
      <c r="L25" s="235"/>
      <c r="M25" s="204">
        <f>(L20*12/L21+L22+L23)/L24</f>
        <v>0</v>
      </c>
    </row>
    <row r="26" spans="1:13" x14ac:dyDescent="0.2">
      <c r="A26" s="101"/>
      <c r="B26" s="14"/>
      <c r="C26" s="14"/>
      <c r="D26" s="14"/>
      <c r="E26" s="14"/>
      <c r="F26" s="206"/>
      <c r="G26" s="231"/>
      <c r="H26" s="203"/>
      <c r="I26" s="14"/>
      <c r="J26" s="14"/>
      <c r="K26" s="14"/>
      <c r="L26" s="14"/>
      <c r="M26" s="206"/>
    </row>
    <row r="27" spans="1:13" ht="15" x14ac:dyDescent="0.25">
      <c r="A27" s="101"/>
      <c r="B27" s="209" t="s">
        <v>108</v>
      </c>
      <c r="C27" s="14"/>
      <c r="D27" s="14"/>
      <c r="E27" s="207">
        <v>0</v>
      </c>
      <c r="F27" s="205">
        <f>E27*F25</f>
        <v>0</v>
      </c>
      <c r="G27" s="231"/>
      <c r="H27" s="203"/>
      <c r="I27" s="209" t="s">
        <v>108</v>
      </c>
      <c r="J27" s="14"/>
      <c r="K27" s="14"/>
      <c r="L27" s="207">
        <v>0</v>
      </c>
      <c r="M27" s="205">
        <f>L27*M25</f>
        <v>0</v>
      </c>
    </row>
    <row r="28" spans="1:13" x14ac:dyDescent="0.2">
      <c r="A28" s="101"/>
      <c r="B28" s="14"/>
      <c r="C28" s="14"/>
      <c r="D28" s="14"/>
      <c r="E28" s="14"/>
      <c r="F28" s="206"/>
      <c r="G28" s="231"/>
      <c r="H28" s="203"/>
      <c r="I28" s="14"/>
      <c r="J28" s="14"/>
      <c r="K28" s="14"/>
      <c r="L28" s="14"/>
      <c r="M28" s="206"/>
    </row>
    <row r="29" spans="1:13" x14ac:dyDescent="0.2">
      <c r="A29" s="139"/>
      <c r="B29" s="14"/>
      <c r="C29" s="14"/>
      <c r="D29" s="14"/>
      <c r="E29" s="14"/>
      <c r="F29" s="206"/>
      <c r="G29" s="231"/>
      <c r="H29" s="14"/>
      <c r="I29" s="14"/>
      <c r="J29" s="14"/>
      <c r="K29" s="14"/>
      <c r="L29" s="14"/>
      <c r="M29" s="206"/>
    </row>
    <row r="30" spans="1:13" x14ac:dyDescent="0.2">
      <c r="A30" s="139"/>
      <c r="B30" s="14"/>
      <c r="C30" s="14"/>
      <c r="D30" s="14"/>
      <c r="E30" s="14"/>
      <c r="F30" s="206"/>
      <c r="G30" s="231"/>
      <c r="H30" s="14"/>
      <c r="I30" s="14"/>
      <c r="J30" s="14"/>
      <c r="K30" s="14"/>
      <c r="L30" s="14"/>
      <c r="M30" s="206"/>
    </row>
    <row r="31" spans="1:13" x14ac:dyDescent="0.2">
      <c r="A31" s="101" t="s">
        <v>22</v>
      </c>
      <c r="B31" s="134" t="s">
        <v>62</v>
      </c>
      <c r="C31" s="186"/>
      <c r="D31" s="186"/>
      <c r="E31" s="186"/>
      <c r="F31" s="206"/>
      <c r="G31" s="231"/>
      <c r="H31" s="203" t="s">
        <v>107</v>
      </c>
      <c r="I31" s="134" t="s">
        <v>62</v>
      </c>
      <c r="J31" s="186"/>
      <c r="K31" s="186"/>
      <c r="L31" s="186"/>
      <c r="M31" s="206"/>
    </row>
    <row r="32" spans="1:13" x14ac:dyDescent="0.2">
      <c r="A32" s="101"/>
      <c r="B32" s="92" t="s">
        <v>76</v>
      </c>
      <c r="C32" s="92"/>
      <c r="D32" s="203"/>
      <c r="E32" s="135">
        <v>0</v>
      </c>
      <c r="F32" s="206"/>
      <c r="G32" s="231"/>
      <c r="H32" s="203"/>
      <c r="I32" s="92" t="s">
        <v>76</v>
      </c>
      <c r="J32" s="92"/>
      <c r="K32" s="203"/>
      <c r="L32" s="135">
        <v>0</v>
      </c>
      <c r="M32" s="206"/>
    </row>
    <row r="33" spans="1:13" ht="15" x14ac:dyDescent="0.25">
      <c r="A33" s="101"/>
      <c r="B33" s="92" t="s">
        <v>18</v>
      </c>
      <c r="C33" s="92"/>
      <c r="D33" s="92"/>
      <c r="E33" s="207">
        <v>96</v>
      </c>
      <c r="F33" s="206"/>
      <c r="G33" s="231"/>
      <c r="H33" s="203"/>
      <c r="I33" s="92" t="s">
        <v>18</v>
      </c>
      <c r="J33" s="92"/>
      <c r="K33" s="92"/>
      <c r="L33" s="207">
        <v>96</v>
      </c>
      <c r="M33" s="206"/>
    </row>
    <row r="34" spans="1:13" x14ac:dyDescent="0.2">
      <c r="A34" s="101"/>
      <c r="B34" s="92" t="s">
        <v>81</v>
      </c>
      <c r="C34" s="92"/>
      <c r="D34" s="92"/>
      <c r="E34" s="208">
        <v>0</v>
      </c>
      <c r="F34" s="206"/>
      <c r="G34" s="231"/>
      <c r="H34" s="203"/>
      <c r="I34" s="92" t="s">
        <v>81</v>
      </c>
      <c r="J34" s="92"/>
      <c r="K34" s="92"/>
      <c r="L34" s="208">
        <v>0</v>
      </c>
      <c r="M34" s="206"/>
    </row>
    <row r="35" spans="1:13" x14ac:dyDescent="0.2">
      <c r="A35" s="101"/>
      <c r="B35" s="92" t="s">
        <v>116</v>
      </c>
      <c r="C35" s="92"/>
      <c r="D35" s="92"/>
      <c r="E35" s="208">
        <v>0</v>
      </c>
      <c r="F35" s="206"/>
      <c r="G35" s="231"/>
      <c r="H35" s="203"/>
      <c r="I35" s="92" t="s">
        <v>116</v>
      </c>
      <c r="J35" s="92"/>
      <c r="K35" s="92"/>
      <c r="L35" s="208">
        <v>0</v>
      </c>
      <c r="M35" s="206"/>
    </row>
    <row r="36" spans="1:13" x14ac:dyDescent="0.2">
      <c r="A36" s="101"/>
      <c r="B36" s="92" t="s">
        <v>19</v>
      </c>
      <c r="C36" s="92"/>
      <c r="D36" s="92"/>
      <c r="E36" s="207">
        <v>8766</v>
      </c>
      <c r="F36" s="206"/>
      <c r="G36" s="231"/>
      <c r="H36" s="203"/>
      <c r="I36" s="92" t="s">
        <v>19</v>
      </c>
      <c r="J36" s="92"/>
      <c r="K36" s="92"/>
      <c r="L36" s="207">
        <v>8766</v>
      </c>
      <c r="M36" s="206"/>
    </row>
    <row r="37" spans="1:13" x14ac:dyDescent="0.2">
      <c r="A37" s="101"/>
      <c r="B37" s="92" t="s">
        <v>82</v>
      </c>
      <c r="C37" s="92"/>
      <c r="D37" s="92"/>
      <c r="E37" s="235"/>
      <c r="F37" s="204">
        <f>(E32*12/E33+E34+E35)/E36</f>
        <v>0</v>
      </c>
      <c r="G37" s="231"/>
      <c r="H37" s="203"/>
      <c r="I37" s="92" t="s">
        <v>82</v>
      </c>
      <c r="J37" s="92"/>
      <c r="K37" s="92"/>
      <c r="L37" s="235"/>
      <c r="M37" s="204">
        <f>(L32*12/L33+L34+L35)/L36</f>
        <v>0</v>
      </c>
    </row>
    <row r="38" spans="1:13" x14ac:dyDescent="0.2">
      <c r="A38" s="101"/>
      <c r="B38" s="14"/>
      <c r="C38" s="14"/>
      <c r="D38" s="14"/>
      <c r="E38" s="14"/>
      <c r="F38" s="206"/>
      <c r="G38" s="231"/>
      <c r="H38" s="203"/>
      <c r="I38" s="14"/>
      <c r="J38" s="14"/>
      <c r="K38" s="14"/>
      <c r="L38" s="14"/>
      <c r="M38" s="206"/>
    </row>
    <row r="39" spans="1:13" ht="15" x14ac:dyDescent="0.25">
      <c r="A39" s="101"/>
      <c r="B39" s="209" t="s">
        <v>108</v>
      </c>
      <c r="C39" s="14"/>
      <c r="D39" s="14"/>
      <c r="E39" s="207">
        <v>0</v>
      </c>
      <c r="F39" s="205">
        <f>E39*F37</f>
        <v>0</v>
      </c>
      <c r="G39" s="231"/>
      <c r="H39" s="203"/>
      <c r="I39" s="209" t="s">
        <v>108</v>
      </c>
      <c r="J39" s="14"/>
      <c r="K39" s="14"/>
      <c r="L39" s="207">
        <v>0</v>
      </c>
      <c r="M39" s="205">
        <f>L39*M37</f>
        <v>0</v>
      </c>
    </row>
    <row r="40" spans="1:13" x14ac:dyDescent="0.2">
      <c r="A40" s="101"/>
      <c r="B40" s="14"/>
      <c r="C40" s="14"/>
      <c r="D40" s="14"/>
      <c r="E40" s="14"/>
      <c r="F40" s="206"/>
      <c r="G40" s="231"/>
      <c r="H40" s="203"/>
      <c r="I40" s="14"/>
      <c r="J40" s="14"/>
      <c r="K40" s="14"/>
      <c r="L40" s="14"/>
      <c r="M40" s="206"/>
    </row>
    <row r="41" spans="1:13" x14ac:dyDescent="0.2">
      <c r="A41" s="101"/>
      <c r="B41" s="92"/>
      <c r="C41" s="235"/>
      <c r="D41" s="235"/>
      <c r="E41" s="235"/>
      <c r="F41" s="206"/>
      <c r="G41" s="231"/>
      <c r="H41" s="203"/>
      <c r="I41" s="92"/>
      <c r="J41" s="235"/>
      <c r="K41" s="235"/>
      <c r="L41" s="235"/>
      <c r="M41" s="206"/>
    </row>
    <row r="42" spans="1:13" x14ac:dyDescent="0.2">
      <c r="A42" s="101"/>
      <c r="B42" s="92"/>
      <c r="C42" s="203"/>
      <c r="D42" s="203"/>
      <c r="E42" s="102"/>
      <c r="F42" s="109"/>
      <c r="G42" s="231"/>
      <c r="H42" s="203"/>
      <c r="I42" s="92"/>
      <c r="J42" s="203"/>
      <c r="K42" s="203"/>
      <c r="L42" s="102"/>
      <c r="M42" s="109"/>
    </row>
    <row r="43" spans="1:13" ht="23.25" customHeight="1" thickBot="1" x14ac:dyDescent="0.3">
      <c r="A43" s="133" t="s">
        <v>63</v>
      </c>
      <c r="B43" s="136"/>
      <c r="C43" s="136"/>
      <c r="D43" s="136"/>
      <c r="E43" s="137"/>
      <c r="F43" s="138">
        <f>F15+F27+F39+M39+M27+M15</f>
        <v>0</v>
      </c>
      <c r="G43" s="231"/>
      <c r="H43" s="203"/>
      <c r="I43" s="92"/>
      <c r="J43" s="203"/>
      <c r="K43" s="203"/>
      <c r="L43" s="102"/>
      <c r="M43" s="109"/>
    </row>
    <row r="44" spans="1:13" ht="20.25" customHeight="1" x14ac:dyDescent="0.25">
      <c r="A44" s="27"/>
      <c r="B44" s="247" t="s">
        <v>84</v>
      </c>
      <c r="C44" s="247"/>
      <c r="D44" s="247"/>
      <c r="E44" s="90"/>
      <c r="F44" s="108"/>
      <c r="G44" s="232"/>
      <c r="H44" s="24"/>
      <c r="I44" s="234"/>
      <c r="J44" s="234"/>
      <c r="K44" s="234"/>
      <c r="L44" s="90"/>
      <c r="M44" s="108"/>
    </row>
    <row r="45" spans="1:13" ht="28.5" customHeight="1" thickBot="1" x14ac:dyDescent="0.3">
      <c r="A45" s="236"/>
      <c r="B45" s="248" t="s">
        <v>83</v>
      </c>
      <c r="C45" s="248"/>
      <c r="D45" s="248"/>
      <c r="E45" s="121"/>
      <c r="F45" s="122"/>
      <c r="G45" s="233"/>
      <c r="H45" s="120"/>
      <c r="I45" s="225"/>
      <c r="J45" s="225"/>
      <c r="K45" s="225"/>
      <c r="L45" s="121"/>
      <c r="M45" s="122"/>
    </row>
    <row r="46" spans="1:13" ht="12" customHeight="1" x14ac:dyDescent="0.2"/>
    <row r="47" spans="1:13" ht="9" customHeight="1" x14ac:dyDescent="0.2"/>
  </sheetData>
  <sheetProtection password="DE5A" sheet="1" selectLockedCells="1"/>
  <mergeCells count="2">
    <mergeCell ref="B44:D44"/>
    <mergeCell ref="B45:D45"/>
  </mergeCells>
  <pageMargins left="0.78740157480314965" right="0.39370078740157483" top="0.59055118110236227" bottom="0.39370078740157483" header="0.31496062992125984" footer="0.11811023622047245"/>
  <pageSetup paperSize="9" scale="59" orientation="landscape" r:id="rId1"/>
  <headerFooter>
    <oddFooter>&amp;C&amp;A&amp;RV 2023-01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S49"/>
  <sheetViews>
    <sheetView zoomScaleNormal="100" workbookViewId="0">
      <pane ySplit="2" topLeftCell="A3" activePane="bottomLeft" state="frozen"/>
      <selection activeCell="N21" sqref="N21"/>
      <selection pane="bottomLeft" activeCell="C23" sqref="C23"/>
    </sheetView>
  </sheetViews>
  <sheetFormatPr baseColWidth="10" defaultRowHeight="14.25" x14ac:dyDescent="0.2"/>
  <cols>
    <col min="1" max="1" width="14.875" customWidth="1"/>
    <col min="2" max="2" width="11.625" bestFit="1" customWidth="1"/>
    <col min="3" max="3" width="13" customWidth="1"/>
    <col min="5" max="5" width="12.375" style="76" customWidth="1"/>
    <col min="6" max="6" width="11" style="76"/>
    <col min="7" max="7" width="12.5" style="76" customWidth="1"/>
    <col min="8" max="8" width="11.25" style="41" customWidth="1"/>
    <col min="9" max="9" width="11" style="41"/>
    <col min="10" max="10" width="3.625" customWidth="1"/>
    <col min="18" max="18" width="3.75" customWidth="1"/>
  </cols>
  <sheetData>
    <row r="1" spans="1:19" x14ac:dyDescent="0.2">
      <c r="A1" s="32" t="s">
        <v>86</v>
      </c>
      <c r="B1" s="33"/>
      <c r="C1" s="34"/>
      <c r="D1" s="35"/>
      <c r="E1" s="36"/>
      <c r="F1" s="37"/>
      <c r="G1" s="38"/>
      <c r="H1" s="39"/>
      <c r="I1" s="40"/>
      <c r="K1" s="217"/>
      <c r="L1" s="217"/>
      <c r="M1" s="217"/>
      <c r="N1" s="217"/>
      <c r="O1" s="217"/>
    </row>
    <row r="2" spans="1:19" ht="55.5" customHeight="1" x14ac:dyDescent="0.2">
      <c r="A2" s="42" t="s">
        <v>24</v>
      </c>
      <c r="B2" s="43" t="s">
        <v>25</v>
      </c>
      <c r="C2" s="44" t="s">
        <v>26</v>
      </c>
      <c r="D2" s="45" t="s">
        <v>27</v>
      </c>
      <c r="E2" s="46" t="s">
        <v>28</v>
      </c>
      <c r="F2" s="47" t="s">
        <v>29</v>
      </c>
      <c r="G2" s="48" t="s">
        <v>88</v>
      </c>
      <c r="H2" s="47" t="s">
        <v>30</v>
      </c>
      <c r="I2" s="48" t="s">
        <v>31</v>
      </c>
      <c r="K2" s="217"/>
      <c r="L2" s="217"/>
      <c r="M2" s="217"/>
      <c r="N2" s="217"/>
      <c r="O2" s="217"/>
      <c r="S2" s="217"/>
    </row>
    <row r="3" spans="1:19" x14ac:dyDescent="0.2">
      <c r="A3" s="49" t="s">
        <v>5</v>
      </c>
      <c r="B3" s="50"/>
      <c r="C3" s="51"/>
      <c r="D3" s="52"/>
      <c r="E3" s="53">
        <v>0</v>
      </c>
      <c r="F3" s="54">
        <v>0</v>
      </c>
      <c r="G3" s="55">
        <v>0</v>
      </c>
      <c r="H3" s="54">
        <v>0</v>
      </c>
      <c r="I3" s="55">
        <v>0</v>
      </c>
      <c r="K3" s="217"/>
      <c r="L3" s="217"/>
      <c r="M3" s="217"/>
      <c r="N3" s="217"/>
      <c r="O3" s="217"/>
      <c r="S3" s="217"/>
    </row>
    <row r="4" spans="1:19" x14ac:dyDescent="0.2">
      <c r="A4" s="56" t="s">
        <v>32</v>
      </c>
      <c r="B4" s="57">
        <v>49100</v>
      </c>
      <c r="C4" s="58">
        <v>74388.600000000006</v>
      </c>
      <c r="D4" s="59">
        <v>35854.199999999997</v>
      </c>
      <c r="E4" s="60">
        <v>110242.8</v>
      </c>
      <c r="F4" s="61">
        <v>9186.9</v>
      </c>
      <c r="G4" s="62">
        <v>66.569999999999993</v>
      </c>
      <c r="H4" s="61">
        <v>44.92</v>
      </c>
      <c r="I4" s="62">
        <v>21.649999999999991</v>
      </c>
      <c r="K4" s="217"/>
      <c r="L4" s="217"/>
      <c r="M4" s="217"/>
      <c r="N4" s="217"/>
      <c r="O4" s="217"/>
      <c r="S4" s="217"/>
    </row>
    <row r="5" spans="1:19" x14ac:dyDescent="0.2">
      <c r="A5" s="93" t="s">
        <v>33</v>
      </c>
      <c r="B5" s="64">
        <v>38200</v>
      </c>
      <c r="C5" s="65">
        <v>58519.199999999997</v>
      </c>
      <c r="D5" s="66">
        <v>35832.400000000001</v>
      </c>
      <c r="E5" s="67">
        <v>94351.6</v>
      </c>
      <c r="F5" s="68">
        <v>7862.6333333333341</v>
      </c>
      <c r="G5" s="69">
        <v>56.98</v>
      </c>
      <c r="H5" s="68">
        <v>35.340000000000003</v>
      </c>
      <c r="I5" s="69">
        <v>21.639999999999993</v>
      </c>
      <c r="K5" s="217"/>
      <c r="L5" s="217"/>
      <c r="M5" s="217"/>
      <c r="N5" s="217"/>
      <c r="O5" s="217"/>
      <c r="S5" s="217"/>
    </row>
    <row r="6" spans="1:19" x14ac:dyDescent="0.2">
      <c r="A6" s="93" t="s">
        <v>34</v>
      </c>
      <c r="B6" s="64">
        <v>39200</v>
      </c>
      <c r="C6" s="65">
        <v>59975.199999999997</v>
      </c>
      <c r="D6" s="66">
        <v>35834.400000000001</v>
      </c>
      <c r="E6" s="67">
        <v>95809.600000000006</v>
      </c>
      <c r="F6" s="68">
        <v>7984.1333333333341</v>
      </c>
      <c r="G6" s="69">
        <v>57.86</v>
      </c>
      <c r="H6" s="68">
        <v>36.22</v>
      </c>
      <c r="I6" s="69">
        <v>21.64</v>
      </c>
      <c r="K6" s="217"/>
      <c r="L6" s="217"/>
      <c r="M6" s="217"/>
      <c r="N6" s="217"/>
      <c r="O6" s="217"/>
      <c r="S6" s="217"/>
    </row>
    <row r="7" spans="1:19" x14ac:dyDescent="0.2">
      <c r="A7" s="49" t="s">
        <v>90</v>
      </c>
      <c r="B7" s="64">
        <v>45100</v>
      </c>
      <c r="C7" s="65">
        <v>68565.600000000006</v>
      </c>
      <c r="D7" s="66">
        <v>35846.199999999997</v>
      </c>
      <c r="E7" s="67">
        <v>104411.8</v>
      </c>
      <c r="F7" s="68">
        <v>8700.9833333333336</v>
      </c>
      <c r="G7" s="69">
        <v>63.05</v>
      </c>
      <c r="H7" s="68">
        <v>41.4</v>
      </c>
      <c r="I7" s="69">
        <v>21.65</v>
      </c>
      <c r="K7" s="217"/>
      <c r="L7" s="217"/>
      <c r="M7" s="217"/>
      <c r="N7" s="217"/>
      <c r="O7" s="217"/>
      <c r="S7" s="217"/>
    </row>
    <row r="8" spans="1:19" x14ac:dyDescent="0.2">
      <c r="A8" s="49" t="s">
        <v>87</v>
      </c>
      <c r="B8" s="64">
        <v>54900</v>
      </c>
      <c r="C8" s="65">
        <v>82834.399999999994</v>
      </c>
      <c r="D8" s="66">
        <v>35865.800000000003</v>
      </c>
      <c r="E8" s="67">
        <v>118700.2</v>
      </c>
      <c r="F8" s="68">
        <v>9891.6833333333325</v>
      </c>
      <c r="G8" s="69">
        <v>71.680000000000007</v>
      </c>
      <c r="H8" s="68">
        <v>50.02</v>
      </c>
      <c r="I8" s="69">
        <v>21.660000000000004</v>
      </c>
      <c r="K8" s="217"/>
      <c r="L8" s="217"/>
      <c r="M8" s="217"/>
      <c r="N8" s="217"/>
      <c r="O8" s="217"/>
      <c r="S8" s="217"/>
    </row>
    <row r="9" spans="1:19" x14ac:dyDescent="0.2">
      <c r="A9" s="93"/>
      <c r="B9" s="64"/>
      <c r="C9" s="65"/>
      <c r="D9" s="66"/>
      <c r="E9" s="67"/>
      <c r="F9" s="68"/>
      <c r="G9" s="69"/>
      <c r="H9" s="68"/>
      <c r="I9" s="69"/>
      <c r="K9" s="217"/>
      <c r="L9" s="217"/>
      <c r="M9" s="217"/>
      <c r="N9" s="217"/>
      <c r="O9" s="217"/>
      <c r="S9" s="217"/>
    </row>
    <row r="10" spans="1:19" x14ac:dyDescent="0.2">
      <c r="A10" s="56" t="s">
        <v>35</v>
      </c>
      <c r="B10" s="57">
        <v>59600</v>
      </c>
      <c r="C10" s="58">
        <v>89676.6</v>
      </c>
      <c r="D10" s="59">
        <v>38475.199999999997</v>
      </c>
      <c r="E10" s="60">
        <v>128151.8</v>
      </c>
      <c r="F10" s="61">
        <v>10679.316666666668</v>
      </c>
      <c r="G10" s="62">
        <v>77.39</v>
      </c>
      <c r="H10" s="61">
        <v>54.16</v>
      </c>
      <c r="I10" s="62">
        <v>23.230000000000004</v>
      </c>
      <c r="K10" s="217"/>
      <c r="L10" s="217"/>
      <c r="M10" s="217"/>
      <c r="N10" s="217"/>
      <c r="O10" s="217"/>
      <c r="S10" s="217"/>
    </row>
    <row r="11" spans="1:19" x14ac:dyDescent="0.2">
      <c r="A11" s="49" t="s">
        <v>89</v>
      </c>
      <c r="B11" s="64">
        <v>50500</v>
      </c>
      <c r="C11" s="65">
        <v>76428</v>
      </c>
      <c r="D11" s="66">
        <v>38457</v>
      </c>
      <c r="E11" s="67">
        <v>114885</v>
      </c>
      <c r="F11" s="68">
        <v>9573.75</v>
      </c>
      <c r="G11" s="69">
        <v>69.38</v>
      </c>
      <c r="H11" s="68">
        <v>46.16</v>
      </c>
      <c r="I11" s="69">
        <v>23.22</v>
      </c>
      <c r="K11" s="217"/>
      <c r="L11" s="217"/>
      <c r="M11" s="217"/>
      <c r="N11" s="217"/>
      <c r="O11" s="217"/>
      <c r="S11" s="217"/>
    </row>
    <row r="12" spans="1:19" x14ac:dyDescent="0.2">
      <c r="A12" s="49" t="s">
        <v>36</v>
      </c>
      <c r="B12" s="64">
        <v>60100</v>
      </c>
      <c r="C12" s="65">
        <v>90405.6</v>
      </c>
      <c r="D12" s="66">
        <v>38476.199999999997</v>
      </c>
      <c r="E12" s="67">
        <v>128881.8</v>
      </c>
      <c r="F12" s="68">
        <v>10740.15</v>
      </c>
      <c r="G12" s="69">
        <v>77.83</v>
      </c>
      <c r="H12" s="68">
        <v>54.59</v>
      </c>
      <c r="I12" s="71">
        <v>23.239999999999995</v>
      </c>
      <c r="K12" s="217"/>
      <c r="L12" s="217"/>
      <c r="M12" s="217"/>
      <c r="N12" s="217"/>
      <c r="O12" s="217"/>
      <c r="S12" s="217"/>
    </row>
    <row r="13" spans="1:19" x14ac:dyDescent="0.2">
      <c r="A13" s="49" t="s">
        <v>37</v>
      </c>
      <c r="B13" s="64">
        <v>66500</v>
      </c>
      <c r="C13" s="65">
        <v>99724</v>
      </c>
      <c r="D13" s="66">
        <v>38489</v>
      </c>
      <c r="E13" s="67">
        <v>138213</v>
      </c>
      <c r="F13" s="68">
        <v>11517.75</v>
      </c>
      <c r="G13" s="69">
        <v>83.46</v>
      </c>
      <c r="H13" s="68">
        <v>60.22</v>
      </c>
      <c r="I13" s="69">
        <v>23.239999999999995</v>
      </c>
      <c r="K13" s="217"/>
      <c r="L13" s="217"/>
      <c r="M13" s="217"/>
      <c r="N13" s="217"/>
      <c r="O13" s="217"/>
      <c r="S13" s="217"/>
    </row>
    <row r="14" spans="1:19" x14ac:dyDescent="0.2">
      <c r="A14" s="49" t="s">
        <v>38</v>
      </c>
      <c r="B14" s="64">
        <v>74200</v>
      </c>
      <c r="C14" s="65">
        <v>110935.20000000001</v>
      </c>
      <c r="D14" s="66">
        <v>38504.400000000001</v>
      </c>
      <c r="E14" s="67">
        <v>149439.6</v>
      </c>
      <c r="F14" s="68">
        <v>12453.300000000001</v>
      </c>
      <c r="G14" s="69">
        <v>90.24</v>
      </c>
      <c r="H14" s="68">
        <v>66.989999999999995</v>
      </c>
      <c r="I14" s="69">
        <v>23.25</v>
      </c>
      <c r="K14" s="217"/>
      <c r="L14" s="217"/>
      <c r="M14" s="217"/>
      <c r="N14" s="217"/>
      <c r="O14" s="217"/>
      <c r="S14" s="217"/>
    </row>
    <row r="15" spans="1:19" x14ac:dyDescent="0.2">
      <c r="A15" s="93"/>
      <c r="B15" s="64"/>
      <c r="C15" s="65"/>
      <c r="D15" s="66"/>
      <c r="E15" s="67"/>
      <c r="F15" s="68"/>
      <c r="G15" s="69"/>
      <c r="H15" s="68"/>
      <c r="I15" s="69"/>
      <c r="K15" s="217"/>
      <c r="L15" s="217"/>
      <c r="M15" s="217"/>
      <c r="N15" s="217"/>
      <c r="O15" s="217"/>
      <c r="S15" s="217"/>
    </row>
    <row r="16" spans="1:19" x14ac:dyDescent="0.2">
      <c r="A16" s="56" t="s">
        <v>39</v>
      </c>
      <c r="B16" s="57">
        <v>80400</v>
      </c>
      <c r="C16" s="58">
        <v>119961.4</v>
      </c>
      <c r="D16" s="59">
        <v>37986.800000000003</v>
      </c>
      <c r="E16" s="60">
        <v>157948.20000000001</v>
      </c>
      <c r="F16" s="61">
        <v>13162.35</v>
      </c>
      <c r="G16" s="62">
        <v>95.38</v>
      </c>
      <c r="H16" s="61">
        <v>72.44</v>
      </c>
      <c r="I16" s="62">
        <v>22.939999999999998</v>
      </c>
      <c r="K16" s="217"/>
      <c r="L16" s="217"/>
      <c r="M16" s="217"/>
      <c r="N16" s="217"/>
      <c r="O16" s="217"/>
      <c r="S16" s="217"/>
    </row>
    <row r="17" spans="1:19" x14ac:dyDescent="0.2">
      <c r="A17" s="49" t="s">
        <v>40</v>
      </c>
      <c r="B17" s="64">
        <v>66100</v>
      </c>
      <c r="C17" s="65">
        <v>99141.6</v>
      </c>
      <c r="D17" s="66">
        <v>37958.199999999997</v>
      </c>
      <c r="E17" s="67">
        <v>137099.79999999999</v>
      </c>
      <c r="F17" s="68">
        <v>11424.983333333332</v>
      </c>
      <c r="G17" s="69">
        <v>82.79</v>
      </c>
      <c r="H17" s="68">
        <v>59.87</v>
      </c>
      <c r="I17" s="69">
        <v>22.920000000000009</v>
      </c>
      <c r="K17" s="217"/>
      <c r="L17" s="217"/>
      <c r="M17" s="217"/>
      <c r="N17" s="217"/>
      <c r="O17" s="217"/>
      <c r="S17" s="217"/>
    </row>
    <row r="18" spans="1:19" x14ac:dyDescent="0.2">
      <c r="A18" s="49" t="s">
        <v>41</v>
      </c>
      <c r="B18" s="64">
        <v>77100</v>
      </c>
      <c r="C18" s="65">
        <v>115157.6</v>
      </c>
      <c r="D18" s="66">
        <v>37980.199999999997</v>
      </c>
      <c r="E18" s="67">
        <v>153137.79999999999</v>
      </c>
      <c r="F18" s="68">
        <v>12761.483333333332</v>
      </c>
      <c r="G18" s="69">
        <v>92.47</v>
      </c>
      <c r="H18" s="68">
        <v>69.540000000000006</v>
      </c>
      <c r="I18" s="69">
        <v>22.929999999999993</v>
      </c>
      <c r="K18" s="217"/>
      <c r="L18" s="217"/>
      <c r="M18" s="217"/>
      <c r="N18" s="217"/>
      <c r="O18" s="217"/>
      <c r="S18" s="217"/>
    </row>
    <row r="19" spans="1:19" x14ac:dyDescent="0.2">
      <c r="A19" s="49" t="s">
        <v>42</v>
      </c>
      <c r="B19" s="64">
        <v>88900</v>
      </c>
      <c r="C19" s="65">
        <v>132338.4</v>
      </c>
      <c r="D19" s="66">
        <v>38003.800000000003</v>
      </c>
      <c r="E19" s="67">
        <v>170342.2</v>
      </c>
      <c r="F19" s="68">
        <v>14195.183333333334</v>
      </c>
      <c r="G19" s="69">
        <v>102.86</v>
      </c>
      <c r="H19" s="68">
        <v>79.91</v>
      </c>
      <c r="I19" s="69">
        <v>22.950000000000003</v>
      </c>
      <c r="K19" s="217"/>
      <c r="L19" s="217"/>
      <c r="M19" s="217"/>
      <c r="N19" s="217"/>
      <c r="O19" s="217"/>
      <c r="S19" s="217"/>
    </row>
    <row r="20" spans="1:19" x14ac:dyDescent="0.2">
      <c r="A20" s="49" t="s">
        <v>43</v>
      </c>
      <c r="B20" s="64">
        <v>99000</v>
      </c>
      <c r="C20" s="65">
        <v>147044</v>
      </c>
      <c r="D20" s="66">
        <v>38024</v>
      </c>
      <c r="E20" s="67">
        <v>185068</v>
      </c>
      <c r="F20" s="68">
        <v>15422.333333333334</v>
      </c>
      <c r="G20" s="69">
        <v>111.76</v>
      </c>
      <c r="H20" s="68">
        <v>88.8</v>
      </c>
      <c r="I20" s="69">
        <v>22.960000000000008</v>
      </c>
      <c r="K20" s="217"/>
      <c r="L20" s="217"/>
      <c r="M20" s="217"/>
      <c r="N20" s="217"/>
      <c r="O20" s="217"/>
      <c r="S20" s="217"/>
    </row>
    <row r="21" spans="1:19" ht="15" thickBot="1" x14ac:dyDescent="0.25">
      <c r="A21" s="72"/>
      <c r="B21" s="73"/>
      <c r="C21" s="219"/>
      <c r="D21" s="69"/>
      <c r="E21" s="74"/>
      <c r="F21" s="68"/>
      <c r="G21" s="69"/>
      <c r="H21" s="68"/>
      <c r="I21" s="69"/>
      <c r="K21" s="217"/>
      <c r="L21" s="217"/>
      <c r="M21" s="217"/>
      <c r="N21" s="217"/>
      <c r="O21" s="217"/>
      <c r="S21" s="217"/>
    </row>
    <row r="22" spans="1:19" s="76" customFormat="1" ht="39.75" thickBot="1" x14ac:dyDescent="0.3">
      <c r="A22" s="56" t="s">
        <v>71</v>
      </c>
      <c r="B22" s="77"/>
      <c r="C22" s="151" t="s">
        <v>117</v>
      </c>
      <c r="D22" s="59"/>
      <c r="E22" s="60"/>
      <c r="F22" s="61"/>
      <c r="G22" s="218">
        <v>1596</v>
      </c>
      <c r="H22" s="61"/>
      <c r="I22" s="62"/>
      <c r="K22" s="217"/>
      <c r="L22" s="217"/>
      <c r="M22" s="217"/>
      <c r="N22" s="217"/>
      <c r="O22" s="217"/>
      <c r="P22"/>
      <c r="Q22"/>
      <c r="R22"/>
      <c r="S22" s="217"/>
    </row>
    <row r="23" spans="1:19" s="76" customFormat="1" x14ac:dyDescent="0.2">
      <c r="A23" s="49" t="s">
        <v>44</v>
      </c>
      <c r="B23" s="78"/>
      <c r="C23" s="152">
        <v>54625</v>
      </c>
      <c r="D23" s="153">
        <v>35832.400000000001</v>
      </c>
      <c r="E23" s="154">
        <v>90457.4</v>
      </c>
      <c r="F23" s="155">
        <v>7538.1166666666659</v>
      </c>
      <c r="G23" s="156">
        <v>56.68</v>
      </c>
      <c r="H23" s="155">
        <v>34.229999999999997</v>
      </c>
      <c r="I23" s="156">
        <v>22.450000000000003</v>
      </c>
      <c r="K23" s="217"/>
      <c r="L23" s="217"/>
      <c r="M23" s="217"/>
      <c r="N23" s="217"/>
      <c r="O23" s="217"/>
      <c r="P23" s="217"/>
      <c r="Q23" s="217"/>
      <c r="S23" s="84"/>
    </row>
    <row r="24" spans="1:19" s="76" customFormat="1" x14ac:dyDescent="0.2">
      <c r="A24" s="49" t="s">
        <v>45</v>
      </c>
      <c r="B24" s="78"/>
      <c r="C24" s="152">
        <v>54625</v>
      </c>
      <c r="D24" s="153">
        <v>35832.400000000001</v>
      </c>
      <c r="E24" s="154">
        <v>90457.4</v>
      </c>
      <c r="F24" s="155">
        <v>7538.1166666666659</v>
      </c>
      <c r="G24" s="156">
        <v>56.68</v>
      </c>
      <c r="H24" s="155">
        <v>34.229999999999997</v>
      </c>
      <c r="I24" s="156">
        <v>22.450000000000003</v>
      </c>
      <c r="K24" s="217"/>
      <c r="L24" s="217"/>
      <c r="M24" s="217"/>
      <c r="N24" s="217"/>
      <c r="O24" s="217"/>
      <c r="P24" s="217"/>
      <c r="Q24" s="217"/>
      <c r="S24" s="84"/>
    </row>
    <row r="25" spans="1:19" s="76" customFormat="1" x14ac:dyDescent="0.2">
      <c r="A25" s="49" t="s">
        <v>46</v>
      </c>
      <c r="B25" s="78"/>
      <c r="C25" s="152">
        <v>58612</v>
      </c>
      <c r="D25" s="153">
        <v>35832.400000000001</v>
      </c>
      <c r="E25" s="154">
        <v>94444.4</v>
      </c>
      <c r="F25" s="155">
        <v>7870.3666666666659</v>
      </c>
      <c r="G25" s="156">
        <v>59.18</v>
      </c>
      <c r="H25" s="155">
        <v>36.729999999999997</v>
      </c>
      <c r="I25" s="156">
        <v>22.450000000000003</v>
      </c>
      <c r="K25" s="217"/>
      <c r="L25" s="217"/>
      <c r="M25" s="217"/>
      <c r="N25" s="217"/>
      <c r="O25" s="217"/>
      <c r="P25" s="217"/>
      <c r="Q25" s="217"/>
      <c r="S25" s="84"/>
    </row>
    <row r="26" spans="1:19" s="76" customFormat="1" x14ac:dyDescent="0.2">
      <c r="A26" s="49" t="s">
        <v>47</v>
      </c>
      <c r="B26" s="78"/>
      <c r="C26" s="152">
        <v>58612</v>
      </c>
      <c r="D26" s="153">
        <v>35834.400000000001</v>
      </c>
      <c r="E26" s="154">
        <v>94446.399999999994</v>
      </c>
      <c r="F26" s="155">
        <v>7870.5333333333328</v>
      </c>
      <c r="G26" s="156">
        <v>59.18</v>
      </c>
      <c r="H26" s="155">
        <v>36.729999999999997</v>
      </c>
      <c r="I26" s="156">
        <v>22.450000000000003</v>
      </c>
      <c r="K26" s="217"/>
      <c r="L26" s="217"/>
      <c r="M26" s="217"/>
      <c r="N26" s="217"/>
      <c r="O26" s="217"/>
      <c r="P26" s="217"/>
      <c r="Q26" s="217"/>
      <c r="S26" s="84"/>
    </row>
    <row r="27" spans="1:19" s="76" customFormat="1" x14ac:dyDescent="0.2">
      <c r="A27" s="49" t="s">
        <v>4</v>
      </c>
      <c r="B27" s="78"/>
      <c r="C27" s="152">
        <v>65872</v>
      </c>
      <c r="D27" s="153">
        <v>35846.199999999997</v>
      </c>
      <c r="E27" s="154">
        <v>101718.2</v>
      </c>
      <c r="F27" s="155">
        <v>8476.5166666666664</v>
      </c>
      <c r="G27" s="156">
        <v>63.73</v>
      </c>
      <c r="H27" s="155">
        <v>41.27</v>
      </c>
      <c r="I27" s="156">
        <v>22.459999999999994</v>
      </c>
      <c r="K27" s="217"/>
      <c r="L27" s="217"/>
      <c r="M27" s="217"/>
      <c r="N27" s="217"/>
      <c r="O27" s="217"/>
      <c r="P27" s="217"/>
      <c r="Q27" s="217"/>
      <c r="S27" s="84"/>
    </row>
    <row r="28" spans="1:19" s="76" customFormat="1" x14ac:dyDescent="0.2">
      <c r="A28" s="49" t="s">
        <v>10</v>
      </c>
      <c r="B28" s="78"/>
      <c r="C28" s="152">
        <v>72578</v>
      </c>
      <c r="D28" s="153">
        <v>38457</v>
      </c>
      <c r="E28" s="154">
        <v>111035</v>
      </c>
      <c r="F28" s="155">
        <v>9252.9166666666661</v>
      </c>
      <c r="G28" s="156">
        <v>69.569999999999993</v>
      </c>
      <c r="H28" s="155">
        <v>45.47</v>
      </c>
      <c r="I28" s="156">
        <v>24.099999999999994</v>
      </c>
      <c r="K28" s="217"/>
      <c r="L28" s="217"/>
      <c r="M28" s="217"/>
      <c r="N28" s="217"/>
      <c r="O28" s="217"/>
      <c r="P28" s="217"/>
      <c r="Q28" s="217"/>
      <c r="S28" s="84"/>
    </row>
    <row r="29" spans="1:19" s="76" customFormat="1" x14ac:dyDescent="0.2">
      <c r="A29" s="49" t="s">
        <v>48</v>
      </c>
      <c r="B29" s="78"/>
      <c r="C29" s="152">
        <v>83557</v>
      </c>
      <c r="D29" s="153">
        <v>38476.199999999997</v>
      </c>
      <c r="E29" s="154">
        <v>122033.2</v>
      </c>
      <c r="F29" s="155">
        <v>10169.433333333332</v>
      </c>
      <c r="G29" s="156">
        <v>76.459999999999994</v>
      </c>
      <c r="H29" s="155">
        <v>52.35</v>
      </c>
      <c r="I29" s="156">
        <v>24.109999999999992</v>
      </c>
      <c r="K29" s="217"/>
      <c r="L29" s="217"/>
      <c r="M29" s="217"/>
      <c r="N29" s="217"/>
      <c r="O29" s="217"/>
      <c r="P29" s="217"/>
      <c r="Q29" s="217"/>
      <c r="S29" s="84"/>
    </row>
    <row r="30" spans="1:19" s="76" customFormat="1" x14ac:dyDescent="0.2">
      <c r="A30" s="49" t="s">
        <v>49</v>
      </c>
      <c r="B30" s="78"/>
      <c r="C30" s="152">
        <v>87635</v>
      </c>
      <c r="D30" s="153">
        <v>38489</v>
      </c>
      <c r="E30" s="154">
        <v>126124</v>
      </c>
      <c r="F30" s="155">
        <v>10510.333333333334</v>
      </c>
      <c r="G30" s="156">
        <v>79.03</v>
      </c>
      <c r="H30" s="155">
        <v>54.91</v>
      </c>
      <c r="I30" s="156">
        <v>24.120000000000005</v>
      </c>
      <c r="K30" s="217"/>
      <c r="L30" s="217"/>
      <c r="M30" s="217"/>
      <c r="N30" s="217"/>
      <c r="O30" s="217"/>
      <c r="P30" s="217"/>
      <c r="Q30" s="217"/>
      <c r="S30" s="84"/>
    </row>
    <row r="31" spans="1:19" s="76" customFormat="1" x14ac:dyDescent="0.2">
      <c r="A31" s="49" t="s">
        <v>59</v>
      </c>
      <c r="B31" s="78"/>
      <c r="C31" s="152">
        <v>78720</v>
      </c>
      <c r="D31" s="66">
        <v>37958.199999999997</v>
      </c>
      <c r="E31" s="154">
        <v>116678.2</v>
      </c>
      <c r="F31" s="155">
        <v>9723.1833333333325</v>
      </c>
      <c r="G31" s="156">
        <v>73.11</v>
      </c>
      <c r="H31" s="155">
        <v>49.33</v>
      </c>
      <c r="I31" s="156">
        <v>23.78</v>
      </c>
      <c r="K31" s="217"/>
      <c r="L31" s="238"/>
      <c r="M31" s="217"/>
      <c r="N31" s="217"/>
      <c r="O31" s="217"/>
      <c r="P31" s="217"/>
      <c r="Q31" s="217"/>
      <c r="S31" s="84"/>
    </row>
    <row r="32" spans="1:19" s="76" customFormat="1" x14ac:dyDescent="0.2">
      <c r="A32" s="49" t="s">
        <v>85</v>
      </c>
      <c r="B32" s="78"/>
      <c r="C32" s="152">
        <v>106063</v>
      </c>
      <c r="D32" s="66">
        <v>37958.199999999997</v>
      </c>
      <c r="E32" s="154">
        <v>144021.20000000001</v>
      </c>
      <c r="F32" s="155">
        <v>12001.766666666668</v>
      </c>
      <c r="G32" s="156">
        <v>90.24</v>
      </c>
      <c r="H32" s="155">
        <v>66.459999999999994</v>
      </c>
      <c r="I32" s="156">
        <v>23.78</v>
      </c>
      <c r="K32" s="217"/>
      <c r="L32" s="217"/>
      <c r="M32" s="217"/>
      <c r="N32" s="217"/>
      <c r="O32" s="217"/>
      <c r="P32" s="217"/>
      <c r="Q32" s="217"/>
      <c r="S32" s="84"/>
    </row>
    <row r="33" spans="1:19" s="76" customFormat="1" x14ac:dyDescent="0.2">
      <c r="A33" s="49" t="s">
        <v>50</v>
      </c>
      <c r="B33" s="78"/>
      <c r="C33" s="152">
        <v>98927</v>
      </c>
      <c r="D33" s="66">
        <v>37980.199999999997</v>
      </c>
      <c r="E33" s="154">
        <v>136907.20000000001</v>
      </c>
      <c r="F33" s="155">
        <v>11408.933333333334</v>
      </c>
      <c r="G33" s="156">
        <v>85.78</v>
      </c>
      <c r="H33" s="155">
        <v>61.98</v>
      </c>
      <c r="I33" s="156">
        <v>23.800000000000004</v>
      </c>
      <c r="K33" s="217"/>
      <c r="L33" s="217"/>
      <c r="M33" s="217"/>
      <c r="N33" s="217"/>
      <c r="O33" s="217"/>
      <c r="P33" s="217"/>
      <c r="Q33" s="217"/>
      <c r="S33" s="84"/>
    </row>
    <row r="34" spans="1:19" s="76" customFormat="1" ht="15" thickBot="1" x14ac:dyDescent="0.25">
      <c r="A34" s="49" t="s">
        <v>51</v>
      </c>
      <c r="B34" s="78"/>
      <c r="C34" s="152">
        <v>117627</v>
      </c>
      <c r="D34" s="66">
        <v>38003.800000000003</v>
      </c>
      <c r="E34" s="154">
        <v>155630.79999999999</v>
      </c>
      <c r="F34" s="155">
        <v>12969.233333333332</v>
      </c>
      <c r="G34" s="156">
        <v>97.51</v>
      </c>
      <c r="H34" s="155">
        <v>73.7</v>
      </c>
      <c r="I34" s="156">
        <v>23.810000000000002</v>
      </c>
      <c r="K34" s="217"/>
      <c r="L34" s="217"/>
      <c r="M34" s="217"/>
      <c r="N34" s="217"/>
      <c r="O34" s="217"/>
      <c r="P34" s="217"/>
      <c r="Q34" s="217"/>
      <c r="S34" s="84"/>
    </row>
    <row r="35" spans="1:19" s="76" customFormat="1" ht="15.75" thickBot="1" x14ac:dyDescent="0.3">
      <c r="A35" s="56" t="s">
        <v>9</v>
      </c>
      <c r="B35" s="77"/>
      <c r="C35" s="157"/>
      <c r="D35" s="158"/>
      <c r="E35" s="159"/>
      <c r="F35" s="160"/>
      <c r="G35" s="218">
        <v>1656</v>
      </c>
      <c r="H35" s="160"/>
      <c r="I35" s="161"/>
      <c r="K35" s="217"/>
      <c r="L35" s="217"/>
      <c r="M35" s="217"/>
      <c r="N35" s="217"/>
      <c r="O35" s="217"/>
      <c r="P35" s="217"/>
      <c r="Q35" s="217"/>
      <c r="S35" s="84"/>
    </row>
    <row r="36" spans="1:19" s="76" customFormat="1" x14ac:dyDescent="0.2">
      <c r="A36" s="49" t="s">
        <v>52</v>
      </c>
      <c r="B36" s="78"/>
      <c r="C36" s="152">
        <v>139873</v>
      </c>
      <c r="D36" s="153">
        <v>38024</v>
      </c>
      <c r="E36" s="154">
        <v>177897</v>
      </c>
      <c r="F36" s="155">
        <v>14824.75</v>
      </c>
      <c r="G36" s="156">
        <v>107.43</v>
      </c>
      <c r="H36" s="155">
        <v>84.47</v>
      </c>
      <c r="I36" s="156">
        <v>22.960000000000008</v>
      </c>
      <c r="K36" s="217"/>
      <c r="L36" s="217"/>
      <c r="M36" s="217"/>
      <c r="N36" s="217"/>
      <c r="O36" s="217"/>
      <c r="P36" s="217"/>
      <c r="Q36" s="217"/>
      <c r="S36" s="84"/>
    </row>
    <row r="37" spans="1:19" s="76" customFormat="1" x14ac:dyDescent="0.2">
      <c r="A37" s="49" t="s">
        <v>53</v>
      </c>
      <c r="B37" s="78"/>
      <c r="C37" s="152">
        <v>167285</v>
      </c>
      <c r="D37" s="153">
        <v>38024</v>
      </c>
      <c r="E37" s="154">
        <v>205309</v>
      </c>
      <c r="F37" s="155">
        <v>17109.083333333332</v>
      </c>
      <c r="G37" s="156">
        <v>123.98</v>
      </c>
      <c r="H37" s="155">
        <v>101.02</v>
      </c>
      <c r="I37" s="156">
        <v>22.960000000000008</v>
      </c>
      <c r="K37" s="217"/>
      <c r="L37" s="217"/>
      <c r="M37" s="217"/>
      <c r="N37" s="217"/>
      <c r="O37" s="217"/>
      <c r="P37" s="217"/>
      <c r="Q37" s="217"/>
      <c r="S37" s="84"/>
    </row>
    <row r="38" spans="1:19" s="76" customFormat="1" x14ac:dyDescent="0.2">
      <c r="A38" s="49" t="s">
        <v>77</v>
      </c>
      <c r="B38" s="78"/>
      <c r="C38" s="152">
        <v>117627</v>
      </c>
      <c r="D38" s="153">
        <v>38489</v>
      </c>
      <c r="E38" s="154">
        <v>156116</v>
      </c>
      <c r="F38" s="155">
        <v>13009.666666666666</v>
      </c>
      <c r="G38" s="156">
        <v>94.27</v>
      </c>
      <c r="H38" s="155">
        <v>71.03</v>
      </c>
      <c r="I38" s="156">
        <v>23.239999999999995</v>
      </c>
      <c r="K38" s="217"/>
      <c r="L38" s="217"/>
      <c r="M38" s="217"/>
      <c r="N38" s="217"/>
      <c r="O38" s="217"/>
      <c r="P38" s="217"/>
      <c r="Q38" s="217"/>
      <c r="S38" s="84"/>
    </row>
    <row r="39" spans="1:19" s="76" customFormat="1" x14ac:dyDescent="0.2">
      <c r="A39" s="49" t="s">
        <v>54</v>
      </c>
      <c r="B39" s="78"/>
      <c r="C39" s="152">
        <v>139873</v>
      </c>
      <c r="D39" s="153">
        <v>38024</v>
      </c>
      <c r="E39" s="154">
        <v>177897</v>
      </c>
      <c r="F39" s="155">
        <v>14824.75</v>
      </c>
      <c r="G39" s="156">
        <v>107.43</v>
      </c>
      <c r="H39" s="155">
        <v>84.47</v>
      </c>
      <c r="I39" s="156">
        <v>22.960000000000008</v>
      </c>
      <c r="K39" s="217"/>
      <c r="L39" s="217"/>
      <c r="M39" s="217"/>
      <c r="N39" s="217"/>
      <c r="O39" s="217"/>
      <c r="P39" s="217"/>
      <c r="Q39" s="217"/>
      <c r="S39" s="84"/>
    </row>
    <row r="40" spans="1:19" s="76" customFormat="1" x14ac:dyDescent="0.2">
      <c r="A40" s="49" t="s">
        <v>55</v>
      </c>
      <c r="B40" s="78"/>
      <c r="C40" s="152">
        <v>167285</v>
      </c>
      <c r="D40" s="153">
        <v>38024</v>
      </c>
      <c r="E40" s="154">
        <v>205309</v>
      </c>
      <c r="F40" s="155">
        <v>17109.083333333332</v>
      </c>
      <c r="G40" s="156">
        <v>123.98</v>
      </c>
      <c r="H40" s="155">
        <v>101.02</v>
      </c>
      <c r="I40" s="156">
        <v>22.960000000000008</v>
      </c>
      <c r="K40" s="217"/>
      <c r="L40" s="217"/>
      <c r="M40" s="217"/>
      <c r="N40" s="217"/>
      <c r="O40" s="217"/>
      <c r="P40" s="217"/>
      <c r="Q40" s="217"/>
      <c r="S40" s="84"/>
    </row>
    <row r="41" spans="1:19" s="76" customFormat="1" ht="15" x14ac:dyDescent="0.25">
      <c r="A41" s="56" t="s">
        <v>56</v>
      </c>
      <c r="B41" s="77"/>
      <c r="C41" s="157" t="s">
        <v>80</v>
      </c>
      <c r="D41" s="158"/>
      <c r="E41" s="159"/>
      <c r="F41" s="160"/>
      <c r="G41" s="201"/>
      <c r="H41" s="160"/>
      <c r="I41" s="161"/>
    </row>
    <row r="42" spans="1:19" s="76" customFormat="1" x14ac:dyDescent="0.2">
      <c r="A42" s="49" t="s">
        <v>7</v>
      </c>
      <c r="B42" s="78"/>
      <c r="C42" s="49"/>
      <c r="D42" s="78"/>
      <c r="E42" s="162"/>
      <c r="F42" s="163"/>
      <c r="G42" s="164"/>
      <c r="H42" s="168">
        <v>23.38</v>
      </c>
      <c r="I42" s="164"/>
    </row>
    <row r="43" spans="1:19" s="76" customFormat="1" x14ac:dyDescent="0.2">
      <c r="A43" s="49" t="s">
        <v>79</v>
      </c>
      <c r="B43" s="78"/>
      <c r="C43" s="49"/>
      <c r="D43" s="78"/>
      <c r="E43" s="154"/>
      <c r="F43" s="163"/>
      <c r="G43" s="164"/>
      <c r="H43" s="168">
        <v>17.149999999999999</v>
      </c>
      <c r="I43" s="164"/>
    </row>
    <row r="44" spans="1:19" s="76" customFormat="1" ht="15" thickBot="1" x14ac:dyDescent="0.25">
      <c r="A44" s="79" t="s">
        <v>57</v>
      </c>
      <c r="B44" s="80"/>
      <c r="C44" s="79"/>
      <c r="D44" s="80"/>
      <c r="E44" s="165"/>
      <c r="F44" s="166"/>
      <c r="G44" s="167"/>
      <c r="H44" s="169">
        <v>16.12</v>
      </c>
      <c r="I44" s="167"/>
    </row>
    <row r="45" spans="1:19" s="76" customFormat="1" x14ac:dyDescent="0.2">
      <c r="A45" s="81"/>
      <c r="B45" s="75"/>
      <c r="C45" s="82"/>
      <c r="D45" s="83"/>
      <c r="E45" s="63"/>
      <c r="F45" s="63"/>
      <c r="G45" s="63"/>
      <c r="H45" s="63"/>
      <c r="I45" s="63"/>
    </row>
    <row r="46" spans="1:19" s="76" customFormat="1" x14ac:dyDescent="0.2">
      <c r="A46" s="81"/>
      <c r="B46" s="75"/>
      <c r="C46" s="82"/>
      <c r="D46" s="83"/>
      <c r="E46" s="63"/>
      <c r="F46" s="63"/>
      <c r="G46" s="63"/>
      <c r="H46" s="41"/>
      <c r="I46" s="41"/>
    </row>
    <row r="47" spans="1:19" s="76" customFormat="1" x14ac:dyDescent="0.2">
      <c r="A47" s="85" t="s">
        <v>58</v>
      </c>
      <c r="B47" s="86"/>
      <c r="C47" s="87"/>
      <c r="D47" s="88"/>
      <c r="E47" s="70"/>
      <c r="F47" s="70"/>
      <c r="G47" s="70"/>
      <c r="H47" s="89"/>
      <c r="I47" s="89"/>
    </row>
    <row r="48" spans="1:19" s="76" customFormat="1" x14ac:dyDescent="0.2">
      <c r="A48" s="85" t="s">
        <v>91</v>
      </c>
      <c r="B48" s="86"/>
      <c r="C48" s="87"/>
      <c r="D48" s="88"/>
      <c r="E48" s="70"/>
      <c r="F48" s="70"/>
      <c r="G48" s="70"/>
      <c r="H48" s="89"/>
      <c r="I48" s="89"/>
    </row>
    <row r="49" spans="1:9" s="76" customFormat="1" x14ac:dyDescent="0.2">
      <c r="A49" s="81"/>
      <c r="B49" s="75"/>
      <c r="C49" s="82"/>
      <c r="D49" s="83"/>
      <c r="E49" s="63"/>
      <c r="F49" s="63"/>
      <c r="G49" s="63"/>
      <c r="H49" s="41"/>
      <c r="I49" s="41"/>
    </row>
  </sheetData>
  <sheetProtection selectLockedCells="1"/>
  <phoneticPr fontId="16" type="noConversion"/>
  <pageMargins left="0.70866141732283472" right="0.70866141732283472" top="0.78740157480314965" bottom="0.78740157480314965" header="0.31496062992125984" footer="0.31496062992125984"/>
  <pageSetup paperSize="9" scale="74" orientation="portrait" r:id="rId1"/>
  <headerFoot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Kalkulationsschema-Seite1</vt:lpstr>
      <vt:lpstr>Kalkulationsschema-Seite2</vt:lpstr>
      <vt:lpstr>Entgelt- Gehaltstabellen</vt:lpstr>
      <vt:lpstr>'Kalkulationsschema-Seite1'!Druckbereich</vt:lpstr>
    </vt:vector>
  </TitlesOfParts>
  <Company>Universität Ulm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Default-VWN</dc:creator>
  <cp:lastModifiedBy>Timo Nikolai Munz</cp:lastModifiedBy>
  <cp:lastPrinted>2025-04-16T09:31:08Z</cp:lastPrinted>
  <dcterms:created xsi:type="dcterms:W3CDTF">2011-10-10T10:28:07Z</dcterms:created>
  <dcterms:modified xsi:type="dcterms:W3CDTF">2025-04-16T09:37:18Z</dcterms:modified>
</cp:coreProperties>
</file>